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gbu\Dropbox\VZ\"/>
    </mc:Choice>
  </mc:AlternateContent>
  <xr:revisionPtr revIDLastSave="0" documentId="13_ncr:1_{961A631F-1BE9-442C-B36C-CA1410F405C3}" xr6:coauthVersionLast="47" xr6:coauthVersionMax="47" xr10:uidLastSave="{00000000-0000-0000-0000-000000000000}"/>
  <bookViews>
    <workbookView xWindow="-96" yWindow="-96" windowWidth="23232" windowHeight="12432" xr2:uid="{ED790626-266C-4547-9B9F-4D960832F43A}"/>
  </bookViews>
  <sheets>
    <sheet name="Heiz Planung" sheetId="2" r:id="rId1"/>
  </sheets>
  <externalReferences>
    <externalReference r:id="rId2"/>
    <externalReference r:id="rId3"/>
    <externalReference r:id="rId4"/>
  </externalReferences>
  <definedNames>
    <definedName name="Country">[1]diverse!$F$4:$F$32</definedName>
    <definedName name="em_1">OFFSET(#REF!,0,0,1,COUNTA(#REF!))</definedName>
    <definedName name="em_2">OFFSET(#REF!,0,0,1,COUNTA(#REF!))</definedName>
    <definedName name="em_3">OFFSET(#REF!,0,0,1,COUNTA(#REF!))</definedName>
    <definedName name="em_4">OFFSET(#REF!,0,0,1,COUNTA(#REF!))</definedName>
    <definedName name="em_5">OFFSET(#REF!,0,0,1,COUNTA(#REF!))</definedName>
    <definedName name="em_6">OFFSET(#REF!,0,0,1,COUNTA(#REF!))</definedName>
    <definedName name="emission_factor">#REF!</definedName>
    <definedName name="energy_type">#REF!</definedName>
    <definedName name="energy_unit">#REF!</definedName>
    <definedName name="HTML_CodePage" hidden="1">1252</definedName>
    <definedName name="HTML_Control" hidden="1">{"'Verkehr-Personen'!$A$5:$J$26"}</definedName>
    <definedName name="HTML_Description" hidden="1">""</definedName>
    <definedName name="HTML_Email" hidden="1">""</definedName>
    <definedName name="HTML_Header" hidden="1">"Verkehr-Personen"</definedName>
    <definedName name="HTML_LastUpdate" hidden="1">"08-11-00"</definedName>
    <definedName name="HTML_LineAfter" hidden="1">FALSE</definedName>
    <definedName name="HTML_LineBefore" hidden="1">FALSE</definedName>
    <definedName name="HTML_Name" hidden="1">"Uwe R. Fritsche"</definedName>
    <definedName name="HTML_OBDlg2" hidden="1">TRUE</definedName>
    <definedName name="HTML_OBDlg4" hidden="1">TRUE</definedName>
    <definedName name="HTML_OS" hidden="1">0</definedName>
    <definedName name="HTML_PathFile" hidden="1">"D:\Archiv\G4-results Verkehr-P.htm"</definedName>
    <definedName name="HTML_Title" hidden="1">"G4-ergebnisse"</definedName>
    <definedName name="Indicator_Type_AssignStationToPostcode">[2]UserForm!$AI$12</definedName>
    <definedName name="Indicator_Type_LocationBuilding">[2]UserForm!$AI$10</definedName>
    <definedName name="Klimadaten_aktuell">'[3]Standardwerte Klima'!$N$1:$O$26</definedName>
    <definedName name="lcc_1">OFFSET(#REF!,0,0,1,COUNTA(#REF!))</definedName>
    <definedName name="lcc_annual_aquisition">OFFSET(#REF!,0,0,1,COUNTA(#REF!))</definedName>
    <definedName name="lcc_annual_maintenance">OFFSET(#REF!,0,0,1,COUNTA(#REF!))</definedName>
    <definedName name="lcc_annual_operation">OFFSET(#REF!,0,0,1,COUNTA(#REF!))</definedName>
    <definedName name="lcc_annual_othercosts">OFFSET(#REF!,0,0,1,COUNTA(#REF!))</definedName>
    <definedName name="lcc_annual_remnant">OFFSET(#REF!,0,0,1,COUNTA(#REF!))</definedName>
    <definedName name="lcc_usage_aquisition">OFFSET(#REF!,0,0,1,COUNTA(#REF!))</definedName>
    <definedName name="lcc_usage_maintenance">OFFSET(#REF!,0,0,1,COUNTA(#REF!))</definedName>
    <definedName name="lcc_usage_operation">OFFSET(#REF!,0,0,1,COUNTA(#REF!))</definedName>
    <definedName name="lcc_usage_othercosts">OFFSET(#REF!,0,0,1,COUNTA(#REF!))</definedName>
    <definedName name="lcc_usage_remnant">OFFSET(#REF!,0,0,1,COUNTA(#REF!))</definedName>
    <definedName name="motorraf" hidden="1">{"'Verkehr-Personen'!$A$5:$J$26"}</definedName>
    <definedName name="offer_id">OFFSET(#REF!,0,0,1,COUNTA(#REF!))</definedName>
    <definedName name="Products">[1]diverse!$J$5:$J$20</definedName>
    <definedName name="t" hidden="1">{"'Verkehr-Personen'!$A$5:$J$26"}</definedName>
    <definedName name="Timerange">[1]diverse!$M$4:$M$29</definedName>
    <definedName name="Verkehr2" hidden="1">{"'Verkehr-Personen'!$A$5:$J$26"}</definedName>
    <definedName name="VerkehrPkwKlassen" hidden="1">{"'Verkehr-Personen'!$A$5:$J$26"}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Z179" i="2" l="1"/>
  <c r="BZ178" i="2"/>
  <c r="BZ177" i="2"/>
  <c r="BZ176" i="2"/>
  <c r="BZ175" i="2"/>
  <c r="BZ174" i="2"/>
  <c r="BZ173" i="2"/>
  <c r="BZ172" i="2"/>
  <c r="BZ171" i="2"/>
  <c r="BZ170" i="2"/>
  <c r="BZ169" i="2"/>
  <c r="BZ168" i="2"/>
  <c r="BZ167" i="2"/>
  <c r="BZ166" i="2"/>
  <c r="BZ165" i="2"/>
  <c r="BZ164" i="2"/>
  <c r="BZ163" i="2"/>
  <c r="BZ162" i="2"/>
  <c r="BZ161" i="2"/>
  <c r="BZ160" i="2"/>
  <c r="BZ159" i="2"/>
  <c r="BZ158" i="2"/>
  <c r="BZ157" i="2"/>
  <c r="BZ156" i="2"/>
  <c r="BZ155" i="2"/>
  <c r="BZ154" i="2"/>
  <c r="BZ153" i="2"/>
  <c r="BZ152" i="2"/>
  <c r="BZ151" i="2"/>
  <c r="BZ150" i="2"/>
  <c r="BZ149" i="2"/>
  <c r="BZ148" i="2"/>
  <c r="BZ147" i="2"/>
  <c r="BZ146" i="2"/>
  <c r="BZ145" i="2"/>
  <c r="BZ144" i="2"/>
  <c r="BZ143" i="2"/>
  <c r="BZ142" i="2"/>
  <c r="BZ141" i="2"/>
  <c r="BZ140" i="2"/>
  <c r="BZ139" i="2"/>
  <c r="BZ138" i="2"/>
  <c r="BZ137" i="2"/>
  <c r="BZ136" i="2"/>
  <c r="BZ135" i="2"/>
  <c r="BZ134" i="2"/>
  <c r="BZ133" i="2"/>
  <c r="BZ132" i="2"/>
  <c r="BZ131" i="2"/>
  <c r="BZ130" i="2"/>
  <c r="BZ129" i="2"/>
  <c r="BZ128" i="2"/>
  <c r="BZ127" i="2"/>
  <c r="BZ126" i="2"/>
  <c r="BZ125" i="2"/>
  <c r="BZ124" i="2"/>
  <c r="BZ123" i="2"/>
  <c r="BZ122" i="2"/>
  <c r="BZ121" i="2"/>
  <c r="BZ120" i="2"/>
  <c r="BZ119" i="2"/>
  <c r="BZ118" i="2"/>
  <c r="BZ117" i="2"/>
  <c r="BZ116" i="2"/>
  <c r="BZ115" i="2"/>
  <c r="BZ114" i="2"/>
  <c r="BZ113" i="2"/>
  <c r="BZ112" i="2"/>
  <c r="BZ111" i="2"/>
  <c r="BZ110" i="2"/>
  <c r="BZ109" i="2"/>
  <c r="BZ108" i="2"/>
  <c r="BZ107" i="2"/>
  <c r="BZ106" i="2"/>
  <c r="BZ105" i="2"/>
  <c r="BZ104" i="2"/>
  <c r="BZ103" i="2"/>
  <c r="BZ102" i="2"/>
  <c r="BZ101" i="2"/>
  <c r="BZ100" i="2"/>
  <c r="BZ99" i="2"/>
  <c r="BZ98" i="2"/>
  <c r="BZ97" i="2"/>
  <c r="BZ96" i="2"/>
  <c r="BZ95" i="2"/>
  <c r="BZ94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8" i="2"/>
  <c r="BZ77" i="2"/>
  <c r="BZ76" i="2"/>
  <c r="BZ75" i="2"/>
  <c r="BZ74" i="2"/>
  <c r="BZ73" i="2"/>
  <c r="BZ72" i="2"/>
  <c r="BZ71" i="2"/>
  <c r="BZ70" i="2"/>
  <c r="BZ69" i="2"/>
  <c r="BZ68" i="2"/>
  <c r="CH67" i="2"/>
  <c r="BZ67" i="2"/>
  <c r="CH66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U53" i="2" a="1"/>
  <c r="U53" i="2" s="1"/>
  <c r="BZ52" i="2"/>
  <c r="U52" i="2" a="1"/>
  <c r="U52" i="2" s="1"/>
  <c r="U51" i="2" a="1"/>
  <c r="U51" i="2" s="1"/>
  <c r="U50" i="2" a="1"/>
  <c r="U50" i="2" s="1"/>
  <c r="U49" i="2" a="1"/>
  <c r="U49" i="2" s="1"/>
  <c r="U48" i="2" a="1"/>
  <c r="U48" i="2" s="1"/>
  <c r="U47" i="2" a="1"/>
  <c r="U47" i="2" s="1"/>
  <c r="W47" i="2" s="1"/>
  <c r="U46" i="2" a="1"/>
  <c r="U46" i="2" s="1"/>
  <c r="W46" i="2" s="1"/>
  <c r="U45" i="2" a="1"/>
  <c r="U45" i="2" s="1"/>
  <c r="U44" i="2" a="1"/>
  <c r="U44" i="2" s="1"/>
  <c r="K44" i="2"/>
  <c r="K53" i="2" s="1"/>
  <c r="AC42" i="2"/>
  <c r="AE40" i="2"/>
  <c r="AC40" i="2"/>
  <c r="BW23" i="2"/>
  <c r="CJ20" i="2"/>
  <c r="CI20" i="2"/>
  <c r="CH20" i="2"/>
  <c r="CG20" i="2"/>
  <c r="CF20" i="2"/>
  <c r="CE20" i="2"/>
  <c r="CJ19" i="2"/>
  <c r="CI19" i="2"/>
  <c r="CH19" i="2"/>
  <c r="CG19" i="2"/>
  <c r="CF19" i="2"/>
  <c r="CE19" i="2"/>
  <c r="CJ18" i="2"/>
  <c r="CI18" i="2"/>
  <c r="CH18" i="2"/>
  <c r="CG18" i="2"/>
  <c r="CF18" i="2"/>
  <c r="CE18" i="2"/>
  <c r="CJ17" i="2"/>
  <c r="CI17" i="2"/>
  <c r="CH17" i="2"/>
  <c r="CG17" i="2"/>
  <c r="CF17" i="2"/>
  <c r="CE17" i="2"/>
  <c r="CJ16" i="2"/>
  <c r="CI16" i="2"/>
  <c r="CH16" i="2"/>
  <c r="CG16" i="2"/>
  <c r="CF16" i="2"/>
  <c r="CE16" i="2"/>
  <c r="CJ15" i="2"/>
  <c r="CI15" i="2"/>
  <c r="CH15" i="2"/>
  <c r="CG15" i="2"/>
  <c r="CF15" i="2"/>
  <c r="CE15" i="2"/>
  <c r="CJ14" i="2"/>
  <c r="CI14" i="2"/>
  <c r="CH14" i="2"/>
  <c r="CG14" i="2"/>
  <c r="CF14" i="2"/>
  <c r="CE14" i="2"/>
  <c r="CJ13" i="2"/>
  <c r="CI13" i="2"/>
  <c r="CH13" i="2"/>
  <c r="CG13" i="2"/>
  <c r="CF13" i="2"/>
  <c r="CE13" i="2"/>
  <c r="CJ12" i="2"/>
  <c r="CI12" i="2"/>
  <c r="CH12" i="2"/>
  <c r="CG12" i="2"/>
  <c r="CF12" i="2"/>
  <c r="CE12" i="2"/>
  <c r="CJ11" i="2"/>
  <c r="CI11" i="2"/>
  <c r="CH11" i="2"/>
  <c r="CG11" i="2"/>
  <c r="CF11" i="2"/>
  <c r="CE11" i="2"/>
  <c r="BV4" i="2"/>
  <c r="CD17" i="2" s="1"/>
  <c r="C4" i="2"/>
  <c r="K46" i="2" l="1"/>
  <c r="Y46" i="2" s="1" a="1"/>
  <c r="Y46" i="2" s="1"/>
  <c r="K50" i="2"/>
  <c r="CD14" i="2"/>
  <c r="K47" i="2"/>
  <c r="K49" i="2"/>
  <c r="K51" i="2"/>
  <c r="Y47" i="2" a="1"/>
  <c r="Y47" i="2" s="1"/>
  <c r="K45" i="2"/>
  <c r="K48" i="2"/>
  <c r="AE50" i="2"/>
  <c r="W50" i="2"/>
  <c r="W49" i="2"/>
  <c r="AE49" i="2"/>
  <c r="W44" i="2"/>
  <c r="Y44" i="2" s="1" a="1"/>
  <c r="Y44" i="2" s="1"/>
  <c r="AE44" i="2"/>
  <c r="CD23" i="2"/>
  <c r="W51" i="2"/>
  <c r="AE51" i="2"/>
  <c r="W52" i="2"/>
  <c r="AE52" i="2"/>
  <c r="AE45" i="2"/>
  <c r="W45" i="2"/>
  <c r="AE48" i="2"/>
  <c r="W48" i="2"/>
  <c r="Y48" i="2" s="1" a="1"/>
  <c r="Y48" i="2" s="1"/>
  <c r="AE53" i="2"/>
  <c r="W53" i="2"/>
  <c r="Y53" i="2" s="1" a="1"/>
  <c r="Y53" i="2" s="1"/>
  <c r="CD13" i="2"/>
  <c r="CD11" i="2"/>
  <c r="CD12" i="2"/>
  <c r="CD20" i="2"/>
  <c r="CD19" i="2"/>
  <c r="AE46" i="2"/>
  <c r="CD18" i="2"/>
  <c r="K52" i="2"/>
  <c r="AE47" i="2"/>
  <c r="CD16" i="2"/>
  <c r="CD15" i="2"/>
  <c r="Y50" i="2" l="1" a="1"/>
  <c r="Y50" i="2" s="1"/>
  <c r="Y49" i="2" a="1"/>
  <c r="Y49" i="2" s="1"/>
  <c r="Y45" i="2" a="1"/>
  <c r="Y45" i="2" s="1"/>
  <c r="Y51" i="2" a="1"/>
  <c r="Y51" i="2" s="1"/>
  <c r="CD21" i="2"/>
  <c r="Y52" i="2" a="1"/>
  <c r="Y52" i="2" s="1"/>
  <c r="I46" i="2" l="1"/>
  <c r="I51" i="2"/>
  <c r="I53" i="2"/>
  <c r="I48" i="2"/>
  <c r="I45" i="2"/>
  <c r="I50" i="2"/>
  <c r="I47" i="2"/>
  <c r="I44" i="2"/>
  <c r="I49" i="2"/>
  <c r="I52" i="2"/>
  <c r="BX21" i="2"/>
  <c r="BZ5" i="2"/>
  <c r="BZ4" i="2"/>
  <c r="CB4" i="2" s="1"/>
  <c r="BE11" i="2" s="1"/>
  <c r="BU22" i="2"/>
  <c r="M49" i="2" l="1"/>
  <c r="AC49" i="2"/>
  <c r="AA49" i="2" s="1"/>
  <c r="M46" i="2"/>
  <c r="AC46" i="2"/>
  <c r="AA46" i="2" s="1"/>
  <c r="AC44" i="2"/>
  <c r="AA44" i="2" s="1"/>
  <c r="BX23" i="2"/>
  <c r="BW22" i="2" s="1"/>
  <c r="M44" i="2"/>
  <c r="AC47" i="2"/>
  <c r="AA47" i="2" s="1"/>
  <c r="M47" i="2"/>
  <c r="M50" i="2"/>
  <c r="AC50" i="2"/>
  <c r="AA50" i="2" s="1"/>
  <c r="M45" i="2"/>
  <c r="AC45" i="2"/>
  <c r="AA45" i="2" s="1"/>
  <c r="M48" i="2"/>
  <c r="AC48" i="2"/>
  <c r="AA48" i="2" s="1"/>
  <c r="M53" i="2"/>
  <c r="AC53" i="2"/>
  <c r="AA53" i="2" s="1"/>
  <c r="M52" i="2"/>
  <c r="AC52" i="2"/>
  <c r="AA52" i="2" s="1"/>
  <c r="AC51" i="2"/>
  <c r="AA51" i="2" s="1"/>
  <c r="M5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<sst xmlns="http://schemas.openxmlformats.org/spreadsheetml/2006/main" count="529" uniqueCount="180">
  <si>
    <t>Übersicht | Bedarf | SOLL-Zustand</t>
  </si>
  <si>
    <t>Checkliste - Konzept- und Detailplanung von Heizungsanlagen</t>
  </si>
  <si>
    <t>Baujahr</t>
  </si>
  <si>
    <t>Das Platzhalterbild durch "Snipping Tool" und Screenshot mit Maßstab einfügen.</t>
  </si>
  <si>
    <t>Projektdaten Bemerkungen/Festlegungen</t>
  </si>
  <si>
    <t>* nach Unterlage/Typenschild</t>
  </si>
  <si>
    <t>**Berechnet nach Baualtersklasse</t>
  </si>
  <si>
    <t>Fläche:</t>
  </si>
  <si>
    <t>m²</t>
  </si>
  <si>
    <t xml:space="preserve">DWärmebedarf </t>
  </si>
  <si>
    <t>W =&gt;</t>
  </si>
  <si>
    <t>KW</t>
  </si>
  <si>
    <t>Allgemein</t>
  </si>
  <si>
    <t>Gebäude*</t>
  </si>
  <si>
    <t>o</t>
  </si>
  <si>
    <t>Ansprechpartner vor Ort</t>
  </si>
  <si>
    <t>Meyer</t>
  </si>
  <si>
    <t>Beispiel für Foto Dokumentation</t>
  </si>
  <si>
    <t>Tabelle 1: Heizlast in Abhängigkeit von der beheizbaren Nutzfläche (in Anlehnung an Nationaler Anhang zu DIN EN 15378)</t>
  </si>
  <si>
    <t>Strasse</t>
  </si>
  <si>
    <t>bromberger Str 53</t>
  </si>
  <si>
    <t>Nutzfläche / Wohnfläche (m²)</t>
  </si>
  <si>
    <t>Beheizbare Nutzfläche</t>
  </si>
  <si>
    <t>Heizlast in W/m²</t>
  </si>
  <si>
    <t>Postleitzahl</t>
  </si>
  <si>
    <t>Anzahl der Nutzereinheiten</t>
  </si>
  <si>
    <t xml:space="preserve">bis </t>
  </si>
  <si>
    <t>Ort</t>
  </si>
  <si>
    <t>neu wulmstorf</t>
  </si>
  <si>
    <t>Abschirmung</t>
  </si>
  <si>
    <t xml:space="preserve">ab </t>
  </si>
  <si>
    <t xml:space="preserve"> bis </t>
  </si>
  <si>
    <t>Gebäudeangaben können als Anlage belegt werden</t>
  </si>
  <si>
    <t>Heizlast aus</t>
  </si>
  <si>
    <t xml:space="preserve">Wärmeerzeuger </t>
  </si>
  <si>
    <t>Normheizlast berechnet</t>
  </si>
  <si>
    <t>Ja</t>
  </si>
  <si>
    <t>Nein</t>
  </si>
  <si>
    <t>kW</t>
  </si>
  <si>
    <t>Nennwärmeleistung*</t>
  </si>
  <si>
    <t>aus Verbrauchsdaten ermittelt</t>
  </si>
  <si>
    <t xml:space="preserve">Vorlauftemperatur </t>
  </si>
  <si>
    <t>°C</t>
  </si>
  <si>
    <t>Wärmeerzeuger zur TWW</t>
  </si>
  <si>
    <t xml:space="preserve">Rücklauftemperatur </t>
  </si>
  <si>
    <t xml:space="preserve">Die Temperaturen (Vor/Rücklauf) sind </t>
  </si>
  <si>
    <t>c</t>
  </si>
  <si>
    <t xml:space="preserve">gemessen </t>
  </si>
  <si>
    <t>abgelesen</t>
  </si>
  <si>
    <t xml:space="preserve"> bei Aussentemperaturen von</t>
  </si>
  <si>
    <t>Gliederheizkörper Guss /Stahl/ Röhren</t>
  </si>
  <si>
    <t>Geplante Sanierungen an der Gebäudehülle</t>
  </si>
  <si>
    <t>Geplante Umbauarbeiten/Anbauten/Dachgeschossausbau</t>
  </si>
  <si>
    <t>Skizze ergänzen bei Anbauten!</t>
  </si>
  <si>
    <t>Flächenheizung</t>
  </si>
  <si>
    <t>Plattenheizkörpern</t>
  </si>
  <si>
    <t>Checkliste (Ja = Planung / Unterlage; Nein = nicht möglich/ erforderlich)</t>
  </si>
  <si>
    <t xml:space="preserve">Wärmepumpe </t>
  </si>
  <si>
    <t>egal</t>
  </si>
  <si>
    <t>Grundstück</t>
  </si>
  <si>
    <t>gewählte Heizlast</t>
  </si>
  <si>
    <t>W/m²</t>
  </si>
  <si>
    <t>Luft - Innenaufstellung</t>
  </si>
  <si>
    <t>verfügbare Fläche</t>
  </si>
  <si>
    <t>Aufstellraum</t>
  </si>
  <si>
    <t>Bodenbeschaffenheit</t>
  </si>
  <si>
    <t>Luftführung,bestehende / vorzusehende Öffnungen</t>
  </si>
  <si>
    <t>Zugänglichkeit</t>
  </si>
  <si>
    <t>Hanglage</t>
  </si>
  <si>
    <t>Luft-Außenaufstellung</t>
  </si>
  <si>
    <t>Geplante/vorhandene Böschungen</t>
  </si>
  <si>
    <t>Abstand zur Nachbarbebauung (Geräusche)</t>
  </si>
  <si>
    <t>Stützmauern</t>
  </si>
  <si>
    <t>Abstand zur Nachbarbebauung</t>
  </si>
  <si>
    <t>ROT</t>
  </si>
  <si>
    <t>Anbindung an den Heizraum</t>
  </si>
  <si>
    <t>GRÜN</t>
  </si>
  <si>
    <t>Kondensatableitung</t>
  </si>
  <si>
    <t>Nutzung des Grundstücks</t>
  </si>
  <si>
    <t>Luftführung und Schallausbreitung am Aufstellort</t>
  </si>
  <si>
    <t>Baumbestand</t>
  </si>
  <si>
    <t>x</t>
  </si>
  <si>
    <t>eefsg</t>
  </si>
  <si>
    <t>Gewässer</t>
  </si>
  <si>
    <t>Erdreich - Erdwärmekollektor/Erdwärmekorb/Eisspeicher</t>
  </si>
  <si>
    <t>architektonische Anforderungen</t>
  </si>
  <si>
    <t>verfügbare Fläche für den Kollektor</t>
  </si>
  <si>
    <t>Neigung (selbstentlüftend zum Schacht)</t>
  </si>
  <si>
    <t>geplante Bebauung</t>
  </si>
  <si>
    <t>Bereitstellung und Energiebezug</t>
  </si>
  <si>
    <t>Anschlusswerte</t>
  </si>
  <si>
    <t>Genehmigungen erforderlich?</t>
  </si>
  <si>
    <t>Verfügbare Tarifmodelle</t>
  </si>
  <si>
    <t>Raum</t>
  </si>
  <si>
    <t>Heizkörper</t>
  </si>
  <si>
    <t>Kontrolle</t>
  </si>
  <si>
    <t>HK</t>
  </si>
  <si>
    <t xml:space="preserve">Arbeitsraum &amp; Anlieferung / Mobilität </t>
  </si>
  <si>
    <t>Vorhandene Infrastruktur, z.B. Fotovoltaik, elektrische Speicherheizung</t>
  </si>
  <si>
    <t xml:space="preserve">Wärmebedarf des Raumes </t>
  </si>
  <si>
    <t xml:space="preserve">Temperaturspreizung der Anlage </t>
  </si>
  <si>
    <t>V= Q / c x DV</t>
  </si>
  <si>
    <t>Typ</t>
  </si>
  <si>
    <t>Bauhöhe</t>
  </si>
  <si>
    <t>Baulänge</t>
  </si>
  <si>
    <t>Normwärmeleistung</t>
  </si>
  <si>
    <t>Normwärmeleistung Rundung</t>
  </si>
  <si>
    <t>Einstellwert</t>
  </si>
  <si>
    <t>Erdreich - Erdwärmesonde</t>
  </si>
  <si>
    <t>Zugänglichkeit für Sondenbohrgerät</t>
  </si>
  <si>
    <t>Lange</t>
  </si>
  <si>
    <t>Art</t>
  </si>
  <si>
    <t>W</t>
  </si>
  <si>
    <t>K</t>
  </si>
  <si>
    <t>l/h</t>
  </si>
  <si>
    <t>Angaben für Tabelle</t>
  </si>
  <si>
    <t>aus Tabelle</t>
  </si>
  <si>
    <t>Rundung</t>
  </si>
  <si>
    <t xml:space="preserve">Eclipse </t>
  </si>
  <si>
    <t>Mindestabstände zu Gebäude, Grundstücksgrenze, anderen Sonden</t>
  </si>
  <si>
    <t>Maximaler Betriebsstrom</t>
  </si>
  <si>
    <t>Anschlussquerschnitt</t>
  </si>
  <si>
    <t>EG</t>
  </si>
  <si>
    <t>Wohn</t>
  </si>
  <si>
    <t>Sperrdauern des Energieversorgers</t>
  </si>
  <si>
    <t>Küche</t>
  </si>
  <si>
    <t>Sonstiges</t>
  </si>
  <si>
    <t>WC</t>
  </si>
  <si>
    <t>Grundwasser</t>
  </si>
  <si>
    <t>Sonstige Nutzeranforderungen</t>
  </si>
  <si>
    <t>Flur</t>
  </si>
  <si>
    <t>Wasseranalyse</t>
  </si>
  <si>
    <t>Künftiges Nutzungsprofil</t>
  </si>
  <si>
    <t>auf 10 delta p (kPa)</t>
  </si>
  <si>
    <t>OG</t>
  </si>
  <si>
    <t>Zimmer 1</t>
  </si>
  <si>
    <t>Schüttleistung/Pumpversuch</t>
  </si>
  <si>
    <t>Ökonomische Vorgaben/Investitionsrahmen</t>
  </si>
  <si>
    <t>V-exact II</t>
  </si>
  <si>
    <t>Auswahl</t>
  </si>
  <si>
    <t>Zimmer 2</t>
  </si>
  <si>
    <t>Q [W</t>
  </si>
  <si>
    <t>Zimmer 3</t>
  </si>
  <si>
    <t>Ökologische Vorgaben (Einbindung Solarthermie, Biomasse o. Ä.)</t>
  </si>
  <si>
    <t xml:space="preserve">  Δt [K]</t>
  </si>
  <si>
    <t>Ein</t>
  </si>
  <si>
    <t>stell</t>
  </si>
  <si>
    <t>werte</t>
  </si>
  <si>
    <t>Bad</t>
  </si>
  <si>
    <t>Wärmeerzeuger</t>
  </si>
  <si>
    <t>Vorhandener Wärmeerzeuger: Rückbau/Weiternutzung</t>
  </si>
  <si>
    <t>Sonstige Vorgaben, z.B. aus Komfortansprüchen (erforderliche Trinkwassertemperatur,</t>
  </si>
  <si>
    <t xml:space="preserve"> </t>
  </si>
  <si>
    <t>Geplanter zusätzlicher Wärmeerzeuger</t>
  </si>
  <si>
    <t>Aufheizreserve nach DIN EN 12831-1 o.Ä.)</t>
  </si>
  <si>
    <t>Betriebsweise</t>
  </si>
  <si>
    <t xml:space="preserve"> monovatent</t>
  </si>
  <si>
    <t>Funktion</t>
  </si>
  <si>
    <t>monoenergetisch</t>
  </si>
  <si>
    <t>Heizen</t>
  </si>
  <si>
    <t>bivalent alternativ</t>
  </si>
  <si>
    <t>Heizen und Kühlen</t>
  </si>
  <si>
    <t>parallel</t>
  </si>
  <si>
    <t>Trinkwassererwärmung</t>
  </si>
  <si>
    <t>Aufstellraum für Wärmepumpe und Zubehör</t>
  </si>
  <si>
    <t>Schwimmbad</t>
  </si>
  <si>
    <t>Daten</t>
  </si>
  <si>
    <t>Normwärmeleistung Handtuchradiatoren nach DIN EN 442 (75/ 65/ 20°C) in W</t>
  </si>
  <si>
    <t>Maße in mm</t>
  </si>
  <si>
    <t>Bauhöhe 721</t>
  </si>
  <si>
    <t>Bauhöhe 1098</t>
  </si>
  <si>
    <t>Bauhöhe 1475</t>
  </si>
  <si>
    <t>Bauhöhe 1852</t>
  </si>
  <si>
    <t>Breite</t>
  </si>
  <si>
    <t>Normwärmeleistung senkrecht profilierter Flachheizkörper (Plattenheizkörper) nach DIN EN 442 (75/ 65/ 20°C) in W</t>
  </si>
  <si>
    <t>nach DIN EN 442 (75/ 65/ 20°C) in W</t>
  </si>
  <si>
    <t>Bauhöhe 350</t>
  </si>
  <si>
    <t>Bauhöhe 500</t>
  </si>
  <si>
    <t>Bauhöhe 600</t>
  </si>
  <si>
    <t>Bauhöhe 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</si>
</sst>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\ &quot; PLZ &quot;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Wingdings"/>
      <charset val="2"/>
    </font>
    <font>
      <sz val="10"/>
      <name val="Calibri"/>
      <family val="2"/>
      <scheme val="minor"/>
    </font>
    <font>
      <b/>
      <sz val="11"/>
      <color theme="1"/>
      <name val="Wingdings"/>
      <charset val="2"/>
    </font>
    <font>
      <sz val="10"/>
      <color theme="1"/>
      <name val="Webdings"/>
      <family val="1"/>
      <charset val="2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0"/>
      <name val="Wingdings"/>
      <charset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111">
    <xf numFmtId="0" fontId="0" fillId="0" borderId="0" xfId="0"/>
    <xf numFmtId="0" fontId="3" fillId="0" borderId="0" xfId="1" applyFont="1"/>
    <xf numFmtId="0" fontId="3" fillId="0" borderId="4" xfId="1" applyFont="1" applyBorder="1"/>
    <xf numFmtId="0" fontId="2" fillId="0" borderId="0" xfId="2" applyFont="1"/>
    <xf numFmtId="0" fontId="3" fillId="0" borderId="5" xfId="1" applyFont="1" applyBorder="1"/>
    <xf numFmtId="0" fontId="5" fillId="0" borderId="0" xfId="1" applyFont="1"/>
    <xf numFmtId="0" fontId="7" fillId="0" borderId="0" xfId="1" applyFont="1"/>
    <xf numFmtId="0" fontId="2" fillId="0" borderId="0" xfId="1" applyFont="1"/>
    <xf numFmtId="0" fontId="1" fillId="0" borderId="0" xfId="1"/>
    <xf numFmtId="0" fontId="2" fillId="0" borderId="2" xfId="2" applyFont="1" applyBorder="1"/>
    <xf numFmtId="0" fontId="3" fillId="0" borderId="2" xfId="1" applyFont="1" applyBorder="1"/>
    <xf numFmtId="0" fontId="8" fillId="0" borderId="0" xfId="1" applyFont="1"/>
    <xf numFmtId="0" fontId="5" fillId="0" borderId="6" xfId="1" applyFont="1" applyBorder="1"/>
    <xf numFmtId="0" fontId="3" fillId="0" borderId="6" xfId="1" applyFont="1" applyBorder="1"/>
    <xf numFmtId="0" fontId="3" fillId="0" borderId="7" xfId="1" applyFont="1" applyBorder="1"/>
    <xf numFmtId="0" fontId="2" fillId="0" borderId="1" xfId="2" applyFont="1" applyBorder="1"/>
    <xf numFmtId="0" fontId="6" fillId="0" borderId="0" xfId="1" applyFont="1"/>
    <xf numFmtId="0" fontId="10" fillId="0" borderId="4" xfId="1" applyFont="1" applyBorder="1"/>
    <xf numFmtId="0" fontId="2" fillId="0" borderId="4" xfId="2" applyFont="1" applyBorder="1"/>
    <xf numFmtId="0" fontId="5" fillId="0" borderId="4" xfId="1" applyFont="1" applyBorder="1"/>
    <xf numFmtId="0" fontId="1" fillId="0" borderId="0" xfId="2"/>
    <xf numFmtId="0" fontId="11" fillId="0" borderId="0" xfId="1" applyFont="1"/>
    <xf numFmtId="0" fontId="1" fillId="0" borderId="4" xfId="2" applyBorder="1"/>
    <xf numFmtId="0" fontId="10" fillId="0" borderId="0" xfId="1" applyFont="1"/>
    <xf numFmtId="0" fontId="3" fillId="0" borderId="0" xfId="1" applyFont="1" applyAlignment="1">
      <alignment horizontal="left" wrapText="1"/>
    </xf>
    <xf numFmtId="0" fontId="3" fillId="0" borderId="8" xfId="1" applyFont="1" applyBorder="1"/>
    <xf numFmtId="0" fontId="3" fillId="0" borderId="10" xfId="1" applyFont="1" applyBorder="1"/>
    <xf numFmtId="0" fontId="1" fillId="0" borderId="5" xfId="2" applyBorder="1" applyAlignment="1">
      <alignment wrapText="1"/>
    </xf>
    <xf numFmtId="0" fontId="3" fillId="0" borderId="12" xfId="1" applyFont="1" applyBorder="1"/>
    <xf numFmtId="0" fontId="3" fillId="0" borderId="9" xfId="1" applyFont="1" applyBorder="1"/>
    <xf numFmtId="0" fontId="5" fillId="0" borderId="9" xfId="1" applyFont="1" applyBorder="1"/>
    <xf numFmtId="0" fontId="1" fillId="0" borderId="6" xfId="2" applyBorder="1"/>
    <xf numFmtId="1" fontId="11" fillId="0" borderId="0" xfId="1" applyNumberFormat="1" applyFont="1"/>
    <xf numFmtId="0" fontId="14" fillId="0" borderId="0" xfId="1" applyFont="1"/>
    <xf numFmtId="0" fontId="3" fillId="0" borderId="0" xfId="1" applyFont="1" applyBorder="1"/>
    <xf numFmtId="0" fontId="1" fillId="0" borderId="13" xfId="2" applyBorder="1"/>
    <xf numFmtId="0" fontId="3" fillId="0" borderId="13" xfId="1" applyFont="1" applyBorder="1"/>
    <xf numFmtId="0" fontId="5" fillId="0" borderId="13" xfId="1" applyFont="1" applyBorder="1"/>
    <xf numFmtId="0" fontId="3" fillId="0" borderId="14" xfId="1" applyFont="1" applyBorder="1"/>
    <xf numFmtId="0" fontId="5" fillId="0" borderId="15" xfId="1" applyFont="1" applyBorder="1"/>
    <xf numFmtId="0" fontId="3" fillId="0" borderId="15" xfId="1" applyFont="1" applyBorder="1"/>
    <xf numFmtId="0" fontId="1" fillId="0" borderId="15" xfId="2" applyBorder="1"/>
    <xf numFmtId="0" fontId="1" fillId="0" borderId="13" xfId="2" applyBorder="1" applyAlignment="1">
      <alignment wrapText="1"/>
    </xf>
    <xf numFmtId="0" fontId="1" fillId="0" borderId="15" xfId="2" applyBorder="1" applyAlignment="1">
      <alignment wrapText="1"/>
    </xf>
    <xf numFmtId="0" fontId="5" fillId="0" borderId="16" xfId="1" applyFont="1" applyBorder="1"/>
    <xf numFmtId="0" fontId="3" fillId="0" borderId="17" xfId="1" applyFont="1" applyBorder="1"/>
    <xf numFmtId="0" fontId="5" fillId="0" borderId="18" xfId="1" applyFont="1" applyBorder="1"/>
    <xf numFmtId="0" fontId="3" fillId="0" borderId="19" xfId="1" applyFont="1" applyBorder="1"/>
    <xf numFmtId="0" fontId="1" fillId="0" borderId="0" xfId="2" applyBorder="1" applyAlignment="1">
      <alignment wrapText="1"/>
    </xf>
    <xf numFmtId="0" fontId="8" fillId="0" borderId="15" xfId="1" applyFont="1" applyBorder="1"/>
    <xf numFmtId="0" fontId="9" fillId="0" borderId="15" xfId="1" applyFont="1" applyBorder="1" applyAlignment="1">
      <alignment horizontal="right"/>
    </xf>
    <xf numFmtId="0" fontId="8" fillId="0" borderId="13" xfId="1" applyFont="1" applyBorder="1"/>
    <xf numFmtId="0" fontId="9" fillId="0" borderId="13" xfId="1" applyFont="1" applyBorder="1"/>
    <xf numFmtId="0" fontId="3" fillId="0" borderId="1" xfId="1" applyFont="1" applyBorder="1"/>
    <xf numFmtId="0" fontId="3" fillId="0" borderId="16" xfId="1" applyFont="1" applyBorder="1"/>
    <xf numFmtId="0" fontId="3" fillId="0" borderId="20" xfId="1" applyFont="1" applyBorder="1"/>
    <xf numFmtId="9" fontId="3" fillId="0" borderId="12" xfId="4" applyFont="1" applyBorder="1" applyAlignment="1">
      <alignment horizontal="center"/>
    </xf>
    <xf numFmtId="0" fontId="3" fillId="0" borderId="12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1" fillId="0" borderId="0" xfId="2" applyAlignment="1">
      <alignment horizontal="left" wrapText="1"/>
    </xf>
    <xf numFmtId="0" fontId="1" fillId="0" borderId="6" xfId="2" applyBorder="1" applyAlignment="1">
      <alignment horizontal="left" wrapText="1"/>
    </xf>
    <xf numFmtId="0" fontId="3" fillId="2" borderId="6" xfId="1" applyFont="1" applyFill="1" applyBorder="1" applyAlignment="1">
      <alignment horizontal="center"/>
    </xf>
    <xf numFmtId="0" fontId="3" fillId="2" borderId="7" xfId="1" applyFont="1" applyFill="1" applyBorder="1" applyAlignment="1">
      <alignment horizontal="center"/>
    </xf>
    <xf numFmtId="0" fontId="3" fillId="2" borderId="12" xfId="1" applyFont="1" applyFill="1" applyBorder="1" applyAlignment="1">
      <alignment horizontal="center"/>
    </xf>
    <xf numFmtId="0" fontId="3" fillId="0" borderId="10" xfId="1" applyFont="1" applyBorder="1" applyAlignment="1">
      <alignment horizontal="center"/>
    </xf>
    <xf numFmtId="9" fontId="3" fillId="0" borderId="10" xfId="4" applyFont="1" applyBorder="1" applyAlignment="1">
      <alignment horizontal="center"/>
    </xf>
    <xf numFmtId="0" fontId="3" fillId="0" borderId="11" xfId="1" applyFont="1" applyBorder="1" applyAlignment="1">
      <alignment horizontal="center"/>
    </xf>
    <xf numFmtId="0" fontId="3" fillId="2" borderId="10" xfId="1" applyFont="1" applyFill="1" applyBorder="1" applyAlignment="1">
      <alignment horizontal="center"/>
    </xf>
    <xf numFmtId="0" fontId="1" fillId="0" borderId="14" xfId="2" applyBorder="1" applyAlignment="1">
      <alignment horizontal="left" vertical="top" wrapText="1"/>
    </xf>
    <xf numFmtId="0" fontId="1" fillId="0" borderId="13" xfId="2" applyBorder="1" applyAlignment="1">
      <alignment horizontal="left" vertical="top" wrapText="1"/>
    </xf>
    <xf numFmtId="0" fontId="1" fillId="0" borderId="14" xfId="2" applyBorder="1" applyAlignment="1">
      <alignment horizontal="left" wrapText="1"/>
    </xf>
    <xf numFmtId="0" fontId="1" fillId="0" borderId="13" xfId="2" applyBorder="1" applyAlignment="1">
      <alignment horizontal="left" wrapText="1"/>
    </xf>
    <xf numFmtId="0" fontId="1" fillId="0" borderId="0" xfId="2" applyBorder="1" applyAlignment="1">
      <alignment horizontal="left" wrapText="1"/>
    </xf>
    <xf numFmtId="0" fontId="3" fillId="0" borderId="14" xfId="2" applyFont="1" applyBorder="1" applyAlignment="1">
      <alignment horizontal="left" vertical="top" wrapText="1"/>
    </xf>
    <xf numFmtId="0" fontId="3" fillId="0" borderId="0" xfId="2" applyFont="1" applyBorder="1" applyAlignment="1">
      <alignment horizontal="left" vertical="top" wrapText="1"/>
    </xf>
    <xf numFmtId="0" fontId="3" fillId="0" borderId="13" xfId="2" applyFont="1" applyBorder="1" applyAlignment="1">
      <alignment horizontal="left" vertical="top" wrapText="1"/>
    </xf>
    <xf numFmtId="0" fontId="1" fillId="0" borderId="0" xfId="2" applyBorder="1" applyAlignment="1">
      <alignment horizontal="left" vertical="top" wrapText="1"/>
    </xf>
    <xf numFmtId="0" fontId="3" fillId="2" borderId="15" xfId="1" applyFont="1" applyFill="1" applyBorder="1" applyAlignment="1">
      <alignment horizontal="center"/>
    </xf>
    <xf numFmtId="0" fontId="3" fillId="2" borderId="19" xfId="1" applyFont="1" applyFill="1" applyBorder="1" applyAlignment="1">
      <alignment horizontal="center"/>
    </xf>
    <xf numFmtId="0" fontId="3" fillId="0" borderId="10" xfId="1" applyFont="1" applyBorder="1" applyAlignment="1">
      <alignment horizontal="left" vertical="top" wrapText="1"/>
    </xf>
    <xf numFmtId="0" fontId="9" fillId="0" borderId="10" xfId="1" applyFont="1" applyBorder="1" applyAlignment="1">
      <alignment horizontal="left" vertical="top" wrapText="1"/>
    </xf>
    <xf numFmtId="0" fontId="1" fillId="0" borderId="15" xfId="2" applyBorder="1" applyAlignment="1">
      <alignment horizontal="left" wrapText="1"/>
    </xf>
    <xf numFmtId="0" fontId="3" fillId="3" borderId="10" xfId="1" applyFont="1" applyFill="1" applyBorder="1" applyAlignment="1">
      <alignment horizontal="center"/>
    </xf>
    <xf numFmtId="0" fontId="3" fillId="0" borderId="10" xfId="1" applyFont="1" applyBorder="1" applyAlignment="1">
      <alignment horizontal="center" vertical="top" wrapText="1"/>
    </xf>
    <xf numFmtId="0" fontId="9" fillId="0" borderId="10" xfId="1" applyFont="1" applyBorder="1" applyAlignment="1">
      <alignment horizontal="center" vertical="top" wrapText="1"/>
    </xf>
    <xf numFmtId="0" fontId="3" fillId="0" borderId="11" xfId="1" applyFont="1" applyBorder="1" applyAlignment="1">
      <alignment horizontal="center" vertical="top" wrapText="1"/>
    </xf>
    <xf numFmtId="0" fontId="1" fillId="0" borderId="15" xfId="2" applyBorder="1" applyAlignment="1">
      <alignment horizontal="left" vertical="top" wrapText="1"/>
    </xf>
    <xf numFmtId="0" fontId="12" fillId="0" borderId="10" xfId="1" applyFont="1" applyBorder="1" applyAlignment="1">
      <alignment horizontal="center" vertical="top" wrapText="1"/>
    </xf>
    <xf numFmtId="0" fontId="3" fillId="2" borderId="13" xfId="1" applyFont="1" applyFill="1" applyBorder="1" applyAlignment="1">
      <alignment horizontal="center"/>
    </xf>
    <xf numFmtId="0" fontId="3" fillId="2" borderId="17" xfId="1" applyFont="1" applyFill="1" applyBorder="1" applyAlignment="1">
      <alignment horizontal="center"/>
    </xf>
    <xf numFmtId="0" fontId="3" fillId="0" borderId="8" xfId="1" applyFont="1" applyBorder="1" applyAlignment="1">
      <alignment horizontal="left"/>
    </xf>
    <xf numFmtId="0" fontId="9" fillId="0" borderId="8" xfId="1" applyFont="1" applyBorder="1" applyAlignment="1">
      <alignment horizontal="center"/>
    </xf>
    <xf numFmtId="0" fontId="9" fillId="0" borderId="8" xfId="1" applyFont="1" applyBorder="1" applyAlignment="1">
      <alignment horizontal="left"/>
    </xf>
    <xf numFmtId="0" fontId="9" fillId="0" borderId="9" xfId="1" applyFont="1" applyBorder="1" applyAlignment="1">
      <alignment horizontal="left"/>
    </xf>
    <xf numFmtId="0" fontId="3" fillId="0" borderId="15" xfId="2" applyFont="1" applyBorder="1" applyAlignment="1">
      <alignment horizontal="left" vertical="top" wrapText="1"/>
    </xf>
    <xf numFmtId="0" fontId="3" fillId="0" borderId="10" xfId="1" applyFont="1" applyBorder="1" applyAlignment="1">
      <alignment horizontal="left" vertical="top"/>
    </xf>
    <xf numFmtId="0" fontId="3" fillId="0" borderId="11" xfId="1" applyFont="1" applyBorder="1" applyAlignment="1">
      <alignment horizontal="left" vertical="top" wrapText="1"/>
    </xf>
    <xf numFmtId="14" fontId="6" fillId="2" borderId="15" xfId="1" applyNumberFormat="1" applyFont="1" applyFill="1" applyBorder="1" applyAlignment="1">
      <alignment horizontal="center"/>
    </xf>
    <xf numFmtId="0" fontId="6" fillId="2" borderId="15" xfId="1" applyFont="1" applyFill="1" applyBorder="1" applyAlignment="1">
      <alignment horizontal="center"/>
    </xf>
    <xf numFmtId="0" fontId="6" fillId="2" borderId="19" xfId="1" applyFont="1" applyFill="1" applyBorder="1" applyAlignment="1">
      <alignment horizontal="center"/>
    </xf>
    <xf numFmtId="0" fontId="2" fillId="0" borderId="1" xfId="1" applyFont="1" applyBorder="1" applyAlignment="1">
      <alignment horizontal="left" vertical="top"/>
    </xf>
    <xf numFmtId="0" fontId="2" fillId="0" borderId="2" xfId="1" applyFont="1" applyBorder="1" applyAlignment="1">
      <alignment horizontal="left" vertical="top"/>
    </xf>
    <xf numFmtId="0" fontId="2" fillId="0" borderId="3" xfId="1" applyFont="1" applyBorder="1" applyAlignment="1">
      <alignment horizontal="left" vertical="top"/>
    </xf>
    <xf numFmtId="14" fontId="6" fillId="2" borderId="13" xfId="1" applyNumberFormat="1" applyFont="1" applyFill="1" applyBorder="1" applyAlignment="1">
      <alignment horizontal="center"/>
    </xf>
    <xf numFmtId="0" fontId="6" fillId="2" borderId="13" xfId="1" applyFont="1" applyFill="1" applyBorder="1" applyAlignment="1">
      <alignment horizontal="center"/>
    </xf>
    <xf numFmtId="0" fontId="6" fillId="2" borderId="17" xfId="1" applyFont="1" applyFill="1" applyBorder="1" applyAlignment="1">
      <alignment horizontal="center"/>
    </xf>
    <xf numFmtId="1" fontId="6" fillId="2" borderId="13" xfId="1" applyNumberFormat="1" applyFont="1" applyFill="1" applyBorder="1" applyAlignment="1">
      <alignment horizontal="center"/>
    </xf>
    <xf numFmtId="1" fontId="6" fillId="2" borderId="15" xfId="1" applyNumberFormat="1" applyFont="1" applyFill="1" applyBorder="1" applyAlignment="1">
      <alignment horizontal="center"/>
    </xf>
    <xf numFmtId="164" fontId="6" fillId="2" borderId="15" xfId="1" applyNumberFormat="1" applyFont="1" applyFill="1" applyBorder="1" applyAlignment="1">
      <alignment horizontal="center"/>
    </xf>
    <xf numFmtId="164" fontId="6" fillId="2" borderId="19" xfId="1" applyNumberFormat="1" applyFont="1" applyFill="1" applyBorder="1" applyAlignment="1">
      <alignment horizontal="center"/>
    </xf>
    <xf numFmtId="0" fontId="4" fillId="0" borderId="0" xfId="3" applyBorder="1" applyAlignment="1">
      <alignment horizontal="center" vertical="center"/>
    </xf>
  </cellXfs>
  <cellStyles count="5">
    <cellStyle name="Link" xfId="3" builtinId="8"/>
    <cellStyle name="Prozent 2" xfId="4" xr:uid="{2610A9FF-62CD-4E62-9798-E8DED0C46F8F}"/>
    <cellStyle name="Standard" xfId="0" builtinId="0"/>
    <cellStyle name="Standard 7" xfId="2" xr:uid="{FC8FD0B5-095C-4A67-B6A4-D5B5A56DCA11}"/>
    <cellStyle name="Standard 8" xfId="1" xr:uid="{B7556FCC-8BD2-4310-BE44-F93056492C0D}"/>
  </cellStyles>
  <dxfs count="3">
    <dxf>
      <font>
        <color rgb="FFFF0000"/>
      </font>
      <fill>
        <patternFill patternType="none">
          <fgColor indexed="64"/>
          <bgColor auto="1"/>
        </patternFill>
      </fill>
    </dxf>
    <dxf>
      <font>
        <color auto="1"/>
      </font>
      <fill>
        <patternFill>
          <fgColor rgb="FFFF0000"/>
          <bgColor theme="9" tint="0.59996337778862885"/>
        </patternFill>
      </fill>
    </dxf>
    <dxf>
      <font>
        <color rgb="FFFF0000"/>
      </font>
      <fill>
        <patternFill>
          <f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60</xdr:col>
      <xdr:colOff>261798</xdr:colOff>
      <xdr:row>15</xdr:row>
      <xdr:rowOff>99850</xdr:rowOff>
    </xdr:from>
    <xdr:to>
      <xdr:col>66</xdr:col>
      <xdr:colOff>122464</xdr:colOff>
      <xdr:row>28</xdr:row>
      <xdr:rowOff>48986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7A5A4AA-88DD-4ADC-AFE5-15A2E902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34208" y="2686840"/>
          <a:ext cx="1457056" cy="2419921"/>
        </a:xfrm>
        <a:prstGeom prst="rect">
          <a:avLst/>
        </a:prstGeom>
      </xdr:spPr>
    </xdr:pic>
    <xdr:clientData/>
  </xdr:twoCellAnchor>
  <xdr:twoCellAnchor editAs="oneCell">
    <xdr:from>
      <xdr:col>60</xdr:col>
      <xdr:colOff>212365</xdr:colOff>
      <xdr:row>32</xdr:row>
      <xdr:rowOff>63202</xdr:rowOff>
    </xdr:from>
    <xdr:to>
      <xdr:col>67</xdr:col>
      <xdr:colOff>161157</xdr:colOff>
      <xdr:row>38</xdr:row>
      <xdr:rowOff>190057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85D3569-7BAF-424F-BB9C-09DE81EAC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77155" y="5884882"/>
          <a:ext cx="1819502" cy="1258425"/>
        </a:xfrm>
        <a:prstGeom prst="rect">
          <a:avLst/>
        </a:prstGeom>
      </xdr:spPr>
    </xdr:pic>
    <xdr:clientData/>
  </xdr:twoCellAnchor>
  <xdr:twoCellAnchor editAs="oneCell">
    <xdr:from>
      <xdr:col>66</xdr:col>
      <xdr:colOff>149867</xdr:colOff>
      <xdr:row>15</xdr:row>
      <xdr:rowOff>57280</xdr:rowOff>
    </xdr:from>
    <xdr:to>
      <xdr:col>71</xdr:col>
      <xdr:colOff>133481</xdr:colOff>
      <xdr:row>22</xdr:row>
      <xdr:rowOff>112748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743D340-703B-499F-AB96-5F389791D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22477" y="2648080"/>
          <a:ext cx="1313304" cy="1379443"/>
        </a:xfrm>
        <a:prstGeom prst="rect">
          <a:avLst/>
        </a:prstGeom>
      </xdr:spPr>
    </xdr:pic>
    <xdr:clientData/>
  </xdr:twoCellAnchor>
  <xdr:twoCellAnchor editAs="oneCell">
    <xdr:from>
      <xdr:col>61</xdr:col>
      <xdr:colOff>10949</xdr:colOff>
      <xdr:row>6</xdr:row>
      <xdr:rowOff>58238</xdr:rowOff>
    </xdr:from>
    <xdr:to>
      <xdr:col>69</xdr:col>
      <xdr:colOff>47701</xdr:colOff>
      <xdr:row>13</xdr:row>
      <xdr:rowOff>19647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AB647B2-73A0-4BE7-A238-61917973C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44344" y="1067888"/>
          <a:ext cx="2172256" cy="1190135"/>
        </a:xfrm>
        <a:prstGeom prst="rect">
          <a:avLst/>
        </a:prstGeom>
      </xdr:spPr>
    </xdr:pic>
    <xdr:clientData/>
  </xdr:twoCellAnchor>
  <xdr:twoCellAnchor editAs="oneCell">
    <xdr:from>
      <xdr:col>1</xdr:col>
      <xdr:colOff>256167</xdr:colOff>
      <xdr:row>4</xdr:row>
      <xdr:rowOff>85835</xdr:rowOff>
    </xdr:from>
    <xdr:to>
      <xdr:col>32</xdr:col>
      <xdr:colOff>104617</xdr:colOff>
      <xdr:row>35</xdr:row>
      <xdr:rowOff>71717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E66BD1F-9918-47F4-B752-7F154AA0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5108" y="785082"/>
          <a:ext cx="8185627" cy="58174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896C~1.PET/AppData/Local/Temp/DE_SMART_SPP_LCC_CO2_tool_v1-5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gbu/AppData/Roaming/Microsoft/Excel/Gradtagzahlen-Deutschland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m/AppData/Local/Temp/Berechnung%20f&#252;r%20Energiestr&#246;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leitung"/>
      <sheetName val="Hauptseite"/>
      <sheetName val="LCC_Diagramme"/>
      <sheetName val="CO2_Diagramme"/>
      <sheetName val="Angebotsbewertung"/>
      <sheetName val="Umrechnungsfaktoren"/>
      <sheetName val="Glossar"/>
      <sheetName val="Emissionsfaktoren"/>
      <sheetName val="Regelmäßige Investitionen"/>
      <sheetName val="Betrieb"/>
      <sheetName val="Wartung"/>
      <sheetName val="CO2"/>
      <sheetName val="Jährliche LCC-Berechnung"/>
      <sheetName val="calc_CO2"/>
      <sheetName val="diverse"/>
      <sheetName val="MemoQ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F4" t="str">
            <v>[AUSWÄHLEN]</v>
          </cell>
          <cell r="M4" t="str">
            <v>keine Angabe</v>
          </cell>
        </row>
        <row r="5">
          <cell r="F5" t="str">
            <v>Belgien</v>
          </cell>
          <cell r="J5" t="str">
            <v>k.A.</v>
          </cell>
          <cell r="M5">
            <v>1</v>
          </cell>
        </row>
        <row r="6">
          <cell r="F6" t="str">
            <v>Bulgarien</v>
          </cell>
          <cell r="J6" t="str">
            <v>Produkt A</v>
          </cell>
          <cell r="M6">
            <v>2</v>
          </cell>
        </row>
        <row r="7">
          <cell r="F7" t="str">
            <v>Dänemark</v>
          </cell>
          <cell r="J7" t="str">
            <v>Produkt B</v>
          </cell>
          <cell r="M7">
            <v>3</v>
          </cell>
        </row>
        <row r="8">
          <cell r="F8" t="str">
            <v>Deutschland</v>
          </cell>
          <cell r="J8" t="str">
            <v>Produkt C</v>
          </cell>
          <cell r="M8">
            <v>4</v>
          </cell>
        </row>
        <row r="9">
          <cell r="F9" t="str">
            <v>Estland</v>
          </cell>
          <cell r="J9" t="str">
            <v>Produkt D</v>
          </cell>
          <cell r="M9">
            <v>5</v>
          </cell>
        </row>
        <row r="10">
          <cell r="F10" t="str">
            <v>Finnland</v>
          </cell>
          <cell r="J10" t="str">
            <v>Produkt E</v>
          </cell>
          <cell r="M10">
            <v>6</v>
          </cell>
        </row>
        <row r="11">
          <cell r="F11" t="str">
            <v>Frankreich</v>
          </cell>
          <cell r="J11" t="str">
            <v>Produkt F</v>
          </cell>
          <cell r="M11">
            <v>7</v>
          </cell>
        </row>
        <row r="12">
          <cell r="F12" t="str">
            <v>Griechenland</v>
          </cell>
          <cell r="J12" t="str">
            <v>Produkt G</v>
          </cell>
          <cell r="M12">
            <v>8</v>
          </cell>
        </row>
        <row r="13">
          <cell r="F13" t="str">
            <v>Irland</v>
          </cell>
          <cell r="J13" t="str">
            <v>Produkt H</v>
          </cell>
          <cell r="M13">
            <v>9</v>
          </cell>
        </row>
        <row r="14">
          <cell r="F14" t="str">
            <v>Italien</v>
          </cell>
          <cell r="J14" t="str">
            <v>Produkt I</v>
          </cell>
          <cell r="M14">
            <v>10</v>
          </cell>
        </row>
        <row r="15">
          <cell r="F15" t="str">
            <v>Lettland</v>
          </cell>
          <cell r="J15" t="str">
            <v>Produkt J</v>
          </cell>
          <cell r="M15">
            <v>11</v>
          </cell>
        </row>
        <row r="16">
          <cell r="F16" t="str">
            <v>Litauen</v>
          </cell>
          <cell r="J16" t="str">
            <v>Produkt K</v>
          </cell>
          <cell r="M16">
            <v>12</v>
          </cell>
        </row>
        <row r="17">
          <cell r="F17" t="str">
            <v>Luxemburg</v>
          </cell>
          <cell r="J17" t="str">
            <v>Produkt L</v>
          </cell>
          <cell r="M17">
            <v>13</v>
          </cell>
        </row>
        <row r="18">
          <cell r="F18" t="str">
            <v>Malta</v>
          </cell>
          <cell r="J18" t="str">
            <v>Produkt M</v>
          </cell>
          <cell r="M18">
            <v>14</v>
          </cell>
        </row>
        <row r="19">
          <cell r="F19" t="str">
            <v>Niederlande</v>
          </cell>
          <cell r="J19" t="str">
            <v>Produkt N</v>
          </cell>
          <cell r="M19">
            <v>15</v>
          </cell>
        </row>
        <row r="20">
          <cell r="F20" t="str">
            <v>Österreich</v>
          </cell>
          <cell r="J20" t="str">
            <v>Produkt O</v>
          </cell>
          <cell r="M20">
            <v>16</v>
          </cell>
        </row>
        <row r="21">
          <cell r="F21" t="str">
            <v>Polen</v>
          </cell>
          <cell r="M21">
            <v>17</v>
          </cell>
        </row>
        <row r="22">
          <cell r="F22" t="str">
            <v>Portugal</v>
          </cell>
          <cell r="M22">
            <v>18</v>
          </cell>
        </row>
        <row r="23">
          <cell r="F23" t="str">
            <v>Rumänien</v>
          </cell>
          <cell r="M23">
            <v>19</v>
          </cell>
        </row>
        <row r="24">
          <cell r="F24" t="str">
            <v>Schweden</v>
          </cell>
          <cell r="M24">
            <v>20</v>
          </cell>
        </row>
        <row r="25">
          <cell r="F25" t="str">
            <v>Slowakei</v>
          </cell>
          <cell r="M25">
            <v>21</v>
          </cell>
        </row>
        <row r="26">
          <cell r="F26" t="str">
            <v>Slowenien</v>
          </cell>
          <cell r="M26">
            <v>22</v>
          </cell>
        </row>
        <row r="27">
          <cell r="F27" t="str">
            <v>Spanien</v>
          </cell>
          <cell r="M27">
            <v>23</v>
          </cell>
        </row>
        <row r="28">
          <cell r="F28" t="str">
            <v>Tschechische Republik</v>
          </cell>
          <cell r="M28">
            <v>24</v>
          </cell>
        </row>
        <row r="29">
          <cell r="F29" t="str">
            <v>Ungarn</v>
          </cell>
          <cell r="M29">
            <v>25</v>
          </cell>
        </row>
        <row r="30">
          <cell r="F30" t="str">
            <v>Vereinigtes Königreich</v>
          </cell>
        </row>
        <row r="31">
          <cell r="F31" t="str">
            <v>Zypern</v>
          </cell>
        </row>
        <row r="32">
          <cell r="F32" t="str">
            <v>Anderes Land</v>
          </cell>
        </row>
      </sheetData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läuterungen"/>
      <sheetName val="UserForm"/>
      <sheetName val="Info"/>
      <sheetName val="Calc.Evaluation"/>
      <sheetName val="Tab.StationMapping"/>
      <sheetName val="List.Station.TA"/>
      <sheetName val="List.Exclude.Station.TA"/>
      <sheetName val="Data.TA.HD"/>
      <sheetName val="Data.Sol"/>
      <sheetName val="Tab.Estim.Sol.Orient"/>
    </sheetNames>
    <sheetDataSet>
      <sheetData sheetId="0"/>
      <sheetData sheetId="1">
        <row r="10">
          <cell r="AI10">
            <v>1</v>
          </cell>
        </row>
        <row r="12">
          <cell r="AI12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bäude"/>
      <sheetName val="Standardwerte Klima"/>
    </sheetNames>
    <sheetDataSet>
      <sheetData sheetId="0" refreshError="1"/>
      <sheetData sheetId="1">
        <row r="6">
          <cell r="O6" t="str">
            <v>aktuell</v>
          </cell>
        </row>
        <row r="8">
          <cell r="O8">
            <v>3.5507499999999999</v>
          </cell>
        </row>
        <row r="12">
          <cell r="O12">
            <v>15</v>
          </cell>
        </row>
        <row r="14">
          <cell r="O14">
            <v>275</v>
          </cell>
        </row>
        <row r="17">
          <cell r="O17">
            <v>86.4</v>
          </cell>
        </row>
        <row r="18">
          <cell r="O18">
            <v>82.08</v>
          </cell>
        </row>
        <row r="21">
          <cell r="N21" t="str">
            <v>H</v>
          </cell>
          <cell r="O21">
            <v>745</v>
          </cell>
        </row>
        <row r="22">
          <cell r="N22" t="str">
            <v>S</v>
          </cell>
          <cell r="O22">
            <v>584</v>
          </cell>
        </row>
        <row r="23">
          <cell r="N23" t="str">
            <v>SO/SW</v>
          </cell>
          <cell r="O23">
            <v>565</v>
          </cell>
        </row>
        <row r="24">
          <cell r="N24" t="str">
            <v>O/W</v>
          </cell>
          <cell r="O24">
            <v>480</v>
          </cell>
        </row>
        <row r="25">
          <cell r="N25" t="str">
            <v>NO/NW</v>
          </cell>
          <cell r="O25">
            <v>400</v>
          </cell>
        </row>
        <row r="26">
          <cell r="N26" t="str">
            <v>N</v>
          </cell>
          <cell r="O26">
            <v>295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D1773-58D7-447E-B288-0B5B8C08F4C5}">
  <sheetPr codeName="Tabelle1">
    <pageSetUpPr fitToPage="1"/>
  </sheetPr>
  <dimension ref="B2:DK521"/>
  <sheetViews>
    <sheetView showGridLines="0" tabSelected="1" zoomScale="85" zoomScaleNormal="85" workbookViewId="0">
      <selection activeCell="K3" sqref="K3"/>
    </sheetView>
  </sheetViews>
  <sheetFormatPr baseColWidth="10" defaultColWidth="3.68359375" defaultRowHeight="12.9" x14ac:dyDescent="0.5"/>
  <cols>
    <col min="1" max="71" width="3.68359375" style="1"/>
    <col min="72" max="72" width="5.83984375" style="21" bestFit="1" customWidth="1"/>
    <col min="73" max="73" width="4.9453125" style="21" bestFit="1" customWidth="1"/>
    <col min="74" max="79" width="4.9453125" style="21" customWidth="1"/>
    <col min="80" max="80" width="4" style="21" bestFit="1" customWidth="1"/>
    <col min="81" max="81" width="4.9453125" style="21" bestFit="1" customWidth="1"/>
    <col min="82" max="82" width="5.89453125" style="21" bestFit="1" customWidth="1"/>
    <col min="83" max="88" width="5.578125" style="21" customWidth="1"/>
    <col min="89" max="106" width="4.9453125" style="21" bestFit="1" customWidth="1"/>
    <col min="107" max="115" width="3.68359375" style="21"/>
    <col min="116" max="16384" width="3.68359375" style="1"/>
  </cols>
  <sheetData>
    <row r="2" spans="2:88" ht="14.4" x14ac:dyDescent="0.5">
      <c r="B2" s="100" t="s">
        <v>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2"/>
    </row>
    <row r="3" spans="2:88" ht="14.4" x14ac:dyDescent="0.55000000000000004">
      <c r="B3" s="2"/>
      <c r="AH3" s="3" t="s">
        <v>1</v>
      </c>
      <c r="BU3" s="21" t="s">
        <v>2</v>
      </c>
      <c r="BV3" s="32">
        <v>1966</v>
      </c>
    </row>
    <row r="4" spans="2:88" x14ac:dyDescent="0.5">
      <c r="B4" s="2"/>
      <c r="C4" s="110" t="str">
        <f>HYPERLINK("http://maps.google.de/maps?f=q&amp;source=s\_q&amp;hl=de&amp;geocode=&amp;q="&amp;AO7&amp;","&amp;"+"&amp;AO8&amp;"+"&amp;AO9,"LAGEPLAN (Zeigen auf Google Maps)")</f>
        <v>LAGEPLAN (Zeigen auf Google Maps)</v>
      </c>
      <c r="D4" s="110"/>
      <c r="E4" s="110"/>
      <c r="F4" s="110"/>
      <c r="G4" s="110"/>
      <c r="H4" s="110"/>
      <c r="I4" s="110"/>
      <c r="J4" s="110"/>
      <c r="K4" s="1" t="s">
        <v>3</v>
      </c>
      <c r="AH4" s="1" t="s">
        <v>4</v>
      </c>
      <c r="AT4" s="1" t="s">
        <v>5</v>
      </c>
      <c r="AZ4" s="1" t="s">
        <v>6</v>
      </c>
      <c r="BU4" s="21" t="s">
        <v>7</v>
      </c>
      <c r="BV4" s="32">
        <f>BA7</f>
        <v>170</v>
      </c>
      <c r="BW4" s="21" t="s">
        <v>8</v>
      </c>
      <c r="BX4" s="21" t="s">
        <v>9</v>
      </c>
      <c r="BZ4" s="21">
        <f>BV4*CD21</f>
        <v>26690</v>
      </c>
      <c r="CA4" s="21" t="s">
        <v>10</v>
      </c>
      <c r="CB4" s="21">
        <f>ROUND(BZ4/1000,2)</f>
        <v>26.69</v>
      </c>
      <c r="CC4" s="21" t="s">
        <v>11</v>
      </c>
    </row>
    <row r="5" spans="2:88" ht="14.4" x14ac:dyDescent="0.55000000000000004">
      <c r="B5" s="2"/>
      <c r="AH5" s="3" t="s">
        <v>12</v>
      </c>
      <c r="AT5" s="18" t="s">
        <v>13</v>
      </c>
      <c r="AU5" s="34"/>
      <c r="BZ5" s="21" t="str">
        <f>CONCATENATE("Q= ",BV4,BW4," * ",CD21,"W/m²")</f>
        <v>Q= 170m² * 157W/m²</v>
      </c>
    </row>
    <row r="6" spans="2:88" ht="12.9" customHeight="1" x14ac:dyDescent="0.5">
      <c r="B6" s="2"/>
      <c r="AH6" s="5" t="s">
        <v>14</v>
      </c>
      <c r="AI6" s="36" t="s">
        <v>15</v>
      </c>
      <c r="AJ6" s="36"/>
      <c r="AK6" s="36"/>
      <c r="AL6" s="36"/>
      <c r="AM6" s="36"/>
      <c r="AN6" s="36"/>
      <c r="AO6" s="103" t="s">
        <v>16</v>
      </c>
      <c r="AP6" s="104"/>
      <c r="AQ6" s="104"/>
      <c r="AR6" s="104"/>
      <c r="AS6" s="105"/>
      <c r="AT6" s="19" t="s">
        <v>14</v>
      </c>
      <c r="AU6" s="36" t="s">
        <v>2</v>
      </c>
      <c r="AV6" s="36"/>
      <c r="AW6" s="36"/>
      <c r="AX6" s="36"/>
      <c r="AY6" s="36"/>
      <c r="AZ6" s="36"/>
      <c r="BA6" s="106">
        <v>1969</v>
      </c>
      <c r="BB6" s="106"/>
      <c r="BC6" s="106"/>
      <c r="BD6" s="106"/>
      <c r="BE6" s="106"/>
      <c r="BJ6" s="1" t="s">
        <v>17</v>
      </c>
      <c r="BU6" s="21" t="s">
        <v>18</v>
      </c>
    </row>
    <row r="7" spans="2:88" ht="12.9" customHeight="1" x14ac:dyDescent="0.5">
      <c r="B7" s="2"/>
      <c r="AH7" s="5" t="s">
        <v>14</v>
      </c>
      <c r="AI7" s="40" t="s">
        <v>19</v>
      </c>
      <c r="AJ7" s="40"/>
      <c r="AK7" s="40"/>
      <c r="AL7" s="40"/>
      <c r="AM7" s="40"/>
      <c r="AN7" s="40"/>
      <c r="AO7" s="97" t="s">
        <v>20</v>
      </c>
      <c r="AP7" s="98"/>
      <c r="AQ7" s="98"/>
      <c r="AR7" s="98"/>
      <c r="AS7" s="99"/>
      <c r="AT7" s="19" t="s">
        <v>14</v>
      </c>
      <c r="AU7" s="40" t="s">
        <v>21</v>
      </c>
      <c r="AV7" s="40"/>
      <c r="AW7" s="40"/>
      <c r="AX7" s="40"/>
      <c r="AY7" s="40"/>
      <c r="AZ7" s="40"/>
      <c r="BA7" s="107">
        <v>170</v>
      </c>
      <c r="BB7" s="107"/>
      <c r="BC7" s="107"/>
      <c r="BD7" s="107"/>
      <c r="BE7" s="107"/>
      <c r="BU7" s="21" t="s">
        <v>22</v>
      </c>
      <c r="BV7" s="21" t="s">
        <v>23</v>
      </c>
    </row>
    <row r="8" spans="2:88" ht="12.9" customHeight="1" x14ac:dyDescent="0.5">
      <c r="B8" s="2"/>
      <c r="AH8" s="5" t="s">
        <v>14</v>
      </c>
      <c r="AI8" s="40" t="s">
        <v>24</v>
      </c>
      <c r="AJ8" s="40"/>
      <c r="AK8" s="40"/>
      <c r="AL8" s="40"/>
      <c r="AM8" s="40"/>
      <c r="AN8" s="40"/>
      <c r="AO8" s="108">
        <v>21629</v>
      </c>
      <c r="AP8" s="108"/>
      <c r="AQ8" s="108"/>
      <c r="AR8" s="108"/>
      <c r="AS8" s="109"/>
      <c r="AT8" s="19" t="s">
        <v>14</v>
      </c>
      <c r="AU8" s="40" t="s">
        <v>25</v>
      </c>
      <c r="AV8" s="40"/>
      <c r="AW8" s="40"/>
      <c r="AX8" s="40"/>
      <c r="AY8" s="40"/>
      <c r="AZ8" s="40"/>
      <c r="BA8" s="107">
        <v>1</v>
      </c>
      <c r="BB8" s="107"/>
      <c r="BC8" s="107"/>
      <c r="BD8" s="107"/>
      <c r="BE8" s="107"/>
      <c r="BW8" s="21">
        <v>2002</v>
      </c>
      <c r="BX8" s="21">
        <v>1995</v>
      </c>
      <c r="BY8" s="21">
        <v>1984</v>
      </c>
      <c r="BZ8" s="21">
        <v>1978</v>
      </c>
      <c r="CA8" s="21" t="s">
        <v>26</v>
      </c>
      <c r="CF8" s="21">
        <v>2002</v>
      </c>
      <c r="CG8" s="21">
        <v>1995</v>
      </c>
      <c r="CH8" s="21">
        <v>1984</v>
      </c>
      <c r="CI8" s="21">
        <v>1978</v>
      </c>
      <c r="CJ8" s="21" t="s">
        <v>26</v>
      </c>
    </row>
    <row r="9" spans="2:88" ht="12.9" customHeight="1" x14ac:dyDescent="0.5">
      <c r="B9" s="2"/>
      <c r="AH9" s="5" t="s">
        <v>14</v>
      </c>
      <c r="AI9" s="40" t="s">
        <v>27</v>
      </c>
      <c r="AJ9" s="40"/>
      <c r="AK9" s="40"/>
      <c r="AL9" s="40"/>
      <c r="AM9" s="40"/>
      <c r="AN9" s="40"/>
      <c r="AO9" s="97" t="s">
        <v>28</v>
      </c>
      <c r="AP9" s="98"/>
      <c r="AQ9" s="98"/>
      <c r="AR9" s="98"/>
      <c r="AS9" s="99"/>
      <c r="AT9" s="19" t="s">
        <v>14</v>
      </c>
      <c r="AU9" s="40" t="s">
        <v>29</v>
      </c>
      <c r="AV9" s="40"/>
      <c r="AW9" s="40"/>
      <c r="AX9" s="40"/>
      <c r="AY9" s="40"/>
      <c r="AZ9" s="40"/>
      <c r="BA9" s="40"/>
      <c r="BB9" s="40"/>
      <c r="BC9" s="40"/>
      <c r="BD9" s="40"/>
      <c r="BE9" s="40"/>
      <c r="BV9" s="21" t="s">
        <v>30</v>
      </c>
      <c r="BW9" s="21" t="s">
        <v>31</v>
      </c>
      <c r="BX9" s="21" t="s">
        <v>31</v>
      </c>
      <c r="BY9" s="21" t="s">
        <v>31</v>
      </c>
      <c r="BZ9" s="21" t="s">
        <v>31</v>
      </c>
      <c r="CA9" s="21" t="s">
        <v>31</v>
      </c>
      <c r="CF9" s="21" t="s">
        <v>31</v>
      </c>
      <c r="CG9" s="21" t="s">
        <v>31</v>
      </c>
      <c r="CH9" s="21" t="s">
        <v>31</v>
      </c>
      <c r="CI9" s="21" t="s">
        <v>31</v>
      </c>
      <c r="CJ9" s="21" t="s">
        <v>31</v>
      </c>
    </row>
    <row r="10" spans="2:88" ht="14.4" x14ac:dyDescent="0.55000000000000004">
      <c r="B10" s="2"/>
      <c r="AH10" s="6" t="s">
        <v>14</v>
      </c>
      <c r="AI10" s="7" t="s">
        <v>32</v>
      </c>
      <c r="AJ10" s="8"/>
      <c r="BE10" s="55"/>
      <c r="BV10" s="21">
        <v>2009</v>
      </c>
      <c r="BW10" s="21">
        <v>2008</v>
      </c>
      <c r="BX10" s="21">
        <v>2001</v>
      </c>
      <c r="BY10" s="21">
        <v>1994</v>
      </c>
      <c r="BZ10" s="21">
        <v>1983</v>
      </c>
      <c r="CA10" s="21">
        <v>1977</v>
      </c>
      <c r="CE10" s="21">
        <v>2009</v>
      </c>
      <c r="CF10" s="21">
        <v>2008</v>
      </c>
      <c r="CG10" s="21">
        <v>2001</v>
      </c>
      <c r="CH10" s="21">
        <v>1994</v>
      </c>
      <c r="CI10" s="21">
        <v>1983</v>
      </c>
      <c r="CJ10" s="21">
        <v>1977</v>
      </c>
    </row>
    <row r="11" spans="2:88" ht="14.4" x14ac:dyDescent="0.55000000000000004">
      <c r="B11" s="2"/>
      <c r="AH11" s="9" t="s">
        <v>33</v>
      </c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53" t="s">
        <v>34</v>
      </c>
      <c r="AX11" s="10"/>
      <c r="AY11" s="10"/>
      <c r="AZ11" s="10"/>
      <c r="BA11" s="10"/>
      <c r="BB11" s="10"/>
      <c r="BC11" s="10"/>
      <c r="BD11" s="10"/>
      <c r="BE11" s="1" t="str">
        <f>CONCATENATE("( ",CB4,CC4,"**)")</f>
        <v>( 26,69KW**)</v>
      </c>
      <c r="BF11" s="10"/>
      <c r="BG11" s="10"/>
      <c r="BU11" s="21">
        <v>100</v>
      </c>
      <c r="BV11" s="21">
        <v>38</v>
      </c>
      <c r="BW11" s="21">
        <v>45</v>
      </c>
      <c r="BX11" s="21">
        <v>67</v>
      </c>
      <c r="BY11" s="21">
        <v>99</v>
      </c>
      <c r="BZ11" s="21">
        <v>115</v>
      </c>
      <c r="CA11" s="21">
        <v>163</v>
      </c>
      <c r="CD11" s="21" t="str">
        <f>IF($BV$4&lt;BU11,MIN(CE11:CJ11),"")</f>
        <v/>
      </c>
      <c r="CE11" s="21" t="str">
        <f>IF($BV$3&gt;=$BV$10,BV11,"")</f>
        <v/>
      </c>
      <c r="CF11" s="21" t="str">
        <f>IF(AND($BV$3&lt;=$BW$10,$BV$3&gt;=$BX$10),BW11,"")</f>
        <v/>
      </c>
      <c r="CG11" s="21" t="str">
        <f t="shared" ref="CG11:CG13" si="0">IF(AND($BV$3&lt;=$BX$10,$BV$3&gt;=$BY$10),BX12,"")</f>
        <v/>
      </c>
      <c r="CH11" s="21" t="str">
        <f t="shared" ref="CH11:CH13" si="1">IF(AND($BV$3&lt;=$BY$10,$BV$3&gt;=$BZ$10),BY12,"")</f>
        <v/>
      </c>
      <c r="CI11" s="21" t="str">
        <f t="shared" ref="CI11:CI13" si="2">IF(AND($BV$3&lt;=$BZ$10,$BV$3&gt;=$CA$10),BZ12,"")</f>
        <v/>
      </c>
      <c r="CJ11" s="21">
        <f t="shared" ref="CJ11:CJ13" si="3">IF(AND($BV$3&lt;=$CA$10,$BV$3&gt;=$CB$10),CA12,"")</f>
        <v>162</v>
      </c>
    </row>
    <row r="12" spans="2:88" ht="15" x14ac:dyDescent="0.5">
      <c r="B12" s="2"/>
      <c r="AH12" s="5" t="s">
        <v>14</v>
      </c>
      <c r="AI12" s="36" t="s">
        <v>35</v>
      </c>
      <c r="AJ12" s="36"/>
      <c r="AK12" s="36"/>
      <c r="AL12" s="36"/>
      <c r="AM12" s="36"/>
      <c r="AN12" s="36"/>
      <c r="AO12" s="37" t="s">
        <v>14</v>
      </c>
      <c r="AP12" s="36" t="s">
        <v>36</v>
      </c>
      <c r="AQ12" s="37" t="s">
        <v>14</v>
      </c>
      <c r="AR12" s="36" t="s">
        <v>37</v>
      </c>
      <c r="AS12" s="36"/>
      <c r="AT12" s="88"/>
      <c r="AU12" s="88"/>
      <c r="AV12" s="36" t="s">
        <v>38</v>
      </c>
      <c r="AW12" s="19" t="s">
        <v>14</v>
      </c>
      <c r="AX12" s="36" t="s">
        <v>39</v>
      </c>
      <c r="AY12" s="36"/>
      <c r="AZ12" s="36"/>
      <c r="BA12" s="36"/>
      <c r="BB12" s="36"/>
      <c r="BC12" s="88"/>
      <c r="BD12" s="88"/>
      <c r="BE12" s="36" t="s">
        <v>38</v>
      </c>
      <c r="BU12" s="21">
        <v>125</v>
      </c>
      <c r="BV12" s="21">
        <v>38</v>
      </c>
      <c r="BW12" s="21">
        <v>45</v>
      </c>
      <c r="BX12" s="21">
        <v>67</v>
      </c>
      <c r="BY12" s="21">
        <v>98</v>
      </c>
      <c r="BZ12" s="21">
        <v>114</v>
      </c>
      <c r="CA12" s="21">
        <v>162</v>
      </c>
      <c r="CD12" s="21" t="str">
        <f t="shared" ref="CD12" si="4">IF($BV$4&lt;BU12,MIN(CE12:CJ12),"")</f>
        <v/>
      </c>
      <c r="CE12" s="21" t="str">
        <f>IF($BV$3&gt;=$BV$10,BV12,"")</f>
        <v/>
      </c>
      <c r="CF12" s="21" t="str">
        <f t="shared" ref="CF12:CF20" si="5">IF(AND($BV$3&lt;=$BW$10,$BV$3&gt;=$BX$10),BW12,"")</f>
        <v/>
      </c>
      <c r="CG12" s="21" t="str">
        <f t="shared" si="0"/>
        <v/>
      </c>
      <c r="CH12" s="21" t="str">
        <f t="shared" si="1"/>
        <v/>
      </c>
      <c r="CI12" s="21" t="str">
        <f t="shared" si="2"/>
        <v/>
      </c>
      <c r="CJ12" s="21">
        <f t="shared" si="3"/>
        <v>161</v>
      </c>
    </row>
    <row r="13" spans="2:88" ht="15" x14ac:dyDescent="0.5">
      <c r="B13" s="2"/>
      <c r="AH13" s="5" t="s">
        <v>14</v>
      </c>
      <c r="AI13" s="40" t="s">
        <v>40</v>
      </c>
      <c r="AJ13" s="40"/>
      <c r="AK13" s="40"/>
      <c r="AL13" s="40"/>
      <c r="AM13" s="40"/>
      <c r="AN13" s="40"/>
      <c r="AO13" s="39" t="s">
        <v>14</v>
      </c>
      <c r="AP13" s="40" t="s">
        <v>36</v>
      </c>
      <c r="AQ13" s="39" t="s">
        <v>14</v>
      </c>
      <c r="AR13" s="40" t="s">
        <v>37</v>
      </c>
      <c r="AS13" s="40"/>
      <c r="AT13" s="77"/>
      <c r="AU13" s="77"/>
      <c r="AV13" s="40" t="s">
        <v>38</v>
      </c>
      <c r="AW13" s="19" t="s">
        <v>14</v>
      </c>
      <c r="AX13" s="40" t="s">
        <v>41</v>
      </c>
      <c r="AY13" s="40"/>
      <c r="AZ13" s="40"/>
      <c r="BA13" s="40"/>
      <c r="BB13" s="40"/>
      <c r="BC13" s="77">
        <v>70</v>
      </c>
      <c r="BD13" s="77"/>
      <c r="BE13" s="40" t="s">
        <v>42</v>
      </c>
      <c r="BU13" s="21">
        <v>150</v>
      </c>
      <c r="BV13" s="21">
        <v>37</v>
      </c>
      <c r="BW13" s="21">
        <v>44</v>
      </c>
      <c r="BX13" s="21">
        <v>66</v>
      </c>
      <c r="BY13" s="21">
        <v>98</v>
      </c>
      <c r="BZ13" s="21">
        <v>114</v>
      </c>
      <c r="CA13" s="21">
        <v>161</v>
      </c>
      <c r="CD13" s="21" t="str">
        <f t="shared" ref="CD13:CD20" si="6">IF(AND($BV$4&lt;BU13,$BV$4&gt;BU12),MIN(CE13:CJ13),"")</f>
        <v/>
      </c>
      <c r="CE13" s="21" t="str">
        <f t="shared" ref="CE13:CE20" si="7">IF($BV$3&gt;=$BV$10,BV13,"")</f>
        <v/>
      </c>
      <c r="CF13" s="21" t="str">
        <f t="shared" si="5"/>
        <v/>
      </c>
      <c r="CG13" s="21" t="str">
        <f t="shared" si="0"/>
        <v/>
      </c>
      <c r="CH13" s="21" t="str">
        <f t="shared" si="1"/>
        <v/>
      </c>
      <c r="CI13" s="21" t="str">
        <f t="shared" si="2"/>
        <v/>
      </c>
      <c r="CJ13" s="21">
        <f t="shared" si="3"/>
        <v>160</v>
      </c>
    </row>
    <row r="14" spans="2:88" ht="15" x14ac:dyDescent="0.5">
      <c r="B14" s="2"/>
      <c r="AH14" s="5" t="s">
        <v>14</v>
      </c>
      <c r="AI14" s="40" t="s">
        <v>43</v>
      </c>
      <c r="AJ14" s="40"/>
      <c r="AK14" s="40"/>
      <c r="AL14" s="40"/>
      <c r="AM14" s="40"/>
      <c r="AN14" s="40"/>
      <c r="AO14" s="39" t="s">
        <v>14</v>
      </c>
      <c r="AP14" s="40" t="s">
        <v>36</v>
      </c>
      <c r="AQ14" s="39" t="s">
        <v>14</v>
      </c>
      <c r="AR14" s="40" t="s">
        <v>37</v>
      </c>
      <c r="AS14" s="40"/>
      <c r="AW14" s="19" t="s">
        <v>14</v>
      </c>
      <c r="AX14" s="40" t="s">
        <v>44</v>
      </c>
      <c r="AY14" s="40"/>
      <c r="AZ14" s="40"/>
      <c r="BA14" s="40"/>
      <c r="BB14" s="40"/>
      <c r="BC14" s="77">
        <v>55</v>
      </c>
      <c r="BD14" s="77"/>
      <c r="BE14" s="40" t="s">
        <v>42</v>
      </c>
      <c r="BU14" s="21">
        <v>200</v>
      </c>
      <c r="BV14" s="21">
        <v>37</v>
      </c>
      <c r="BW14" s="21">
        <v>44</v>
      </c>
      <c r="BX14" s="21">
        <v>65</v>
      </c>
      <c r="BY14" s="21">
        <v>97</v>
      </c>
      <c r="BZ14" s="21">
        <v>113</v>
      </c>
      <c r="CA14" s="21">
        <v>160</v>
      </c>
      <c r="CD14" s="21">
        <f>IF(AND($BV$4&lt;BU14,$BV$4&gt;BU13),MIN(CE14:CJ14),"")</f>
        <v>157</v>
      </c>
      <c r="CE14" s="21" t="str">
        <f t="shared" si="7"/>
        <v/>
      </c>
      <c r="CF14" s="21" t="str">
        <f>IF(AND($BV$3&lt;=$BW$10,$BV$3&gt;=$BX$10),BW15,"")</f>
        <v/>
      </c>
      <c r="CG14" s="21" t="str">
        <f>IF(AND($BV$3&lt;=$BX$10,$BV$3&gt;=$BY$10),BX15,"")</f>
        <v/>
      </c>
      <c r="CH14" s="21" t="str">
        <f>IF(AND($BV$3&lt;=$BY$10,$BV$3&gt;=$BZ$10),BY15,"")</f>
        <v/>
      </c>
      <c r="CI14" s="21" t="str">
        <f>IF(AND($BV$3&lt;=$BZ$10,$BV$3&gt;=$CA$10),BZ15,"")</f>
        <v/>
      </c>
      <c r="CJ14" s="21">
        <f>IF(AND($BV$3&lt;=$CA$10,$BV$3&gt;=$CB$10),CA15,"")</f>
        <v>157</v>
      </c>
    </row>
    <row r="15" spans="2:88" ht="15" x14ac:dyDescent="0.5">
      <c r="B15" s="2"/>
      <c r="AH15" s="5" t="s">
        <v>14</v>
      </c>
      <c r="AI15" s="36" t="s">
        <v>45</v>
      </c>
      <c r="AJ15" s="36"/>
      <c r="AK15" s="36"/>
      <c r="AL15" s="36"/>
      <c r="AM15" s="36"/>
      <c r="AN15" s="36"/>
      <c r="AO15" s="36"/>
      <c r="AP15" s="36"/>
      <c r="AQ15" s="51" t="s">
        <v>46</v>
      </c>
      <c r="AR15" s="52" t="s">
        <v>47</v>
      </c>
      <c r="AS15" s="36"/>
      <c r="AT15" s="51" t="s">
        <v>46</v>
      </c>
      <c r="AU15" s="52" t="s">
        <v>48</v>
      </c>
      <c r="AV15" s="36"/>
      <c r="AW15" s="36"/>
      <c r="AX15" s="54"/>
      <c r="AY15" s="49"/>
      <c r="AZ15" s="40"/>
      <c r="BA15" s="40"/>
      <c r="BB15" s="50" t="s">
        <v>49</v>
      </c>
      <c r="BC15" s="77"/>
      <c r="BD15" s="77"/>
      <c r="BE15" s="40" t="s">
        <v>42</v>
      </c>
      <c r="BJ15" s="11" t="s">
        <v>46</v>
      </c>
      <c r="BK15" s="1" t="s">
        <v>50</v>
      </c>
      <c r="BU15" s="21">
        <v>300</v>
      </c>
      <c r="BV15" s="21">
        <v>36</v>
      </c>
      <c r="BW15" s="21">
        <v>43</v>
      </c>
      <c r="BX15" s="21">
        <v>64</v>
      </c>
      <c r="BY15" s="21">
        <v>95</v>
      </c>
      <c r="BZ15" s="21">
        <v>110</v>
      </c>
      <c r="CA15" s="21">
        <v>157</v>
      </c>
      <c r="CD15" s="21" t="str">
        <f>IF(AND($BV$4&lt;BU15,$BV$4&gt;BU14),MIN(CE15:CJ15),"")</f>
        <v/>
      </c>
      <c r="CE15" s="21" t="str">
        <f t="shared" si="7"/>
        <v/>
      </c>
      <c r="CF15" s="21" t="str">
        <f>IF(AND($BV$3&lt;=$BW$10,$BV$3&gt;=$BX$10),BW16,"")</f>
        <v/>
      </c>
      <c r="CG15" s="21" t="str">
        <f t="shared" ref="CG15:CG20" si="8">IF(AND($BV$3&lt;=$BX$10,$BV$3&gt;=$BY$10),BX16,"")</f>
        <v/>
      </c>
      <c r="CH15" s="21" t="str">
        <f t="shared" ref="CH15:CH20" si="9">IF(AND($BV$3&lt;=$BY$10,$BV$3&gt;=$BZ$10),BY16,"")</f>
        <v/>
      </c>
      <c r="CI15" s="21" t="str">
        <f t="shared" ref="CI15:CI20" si="10">IF(AND($BV$3&lt;=$BZ$10,$BV$3&gt;=$CA$10),BZ16,"")</f>
        <v/>
      </c>
      <c r="CJ15" s="21">
        <f t="shared" ref="CJ15:CJ20" si="11">IF(AND($BV$3&lt;=$CA$10,$BV$3&gt;=$CB$10),CA16,"")</f>
        <v>150</v>
      </c>
    </row>
    <row r="16" spans="2:88" ht="15" x14ac:dyDescent="0.5">
      <c r="B16" s="2"/>
      <c r="AH16" s="5" t="s">
        <v>14</v>
      </c>
      <c r="AI16" s="36" t="s">
        <v>51</v>
      </c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 t="s">
        <v>14</v>
      </c>
      <c r="AV16" s="36" t="s">
        <v>36</v>
      </c>
      <c r="AW16" s="37" t="s">
        <v>14</v>
      </c>
      <c r="AX16" s="36" t="s">
        <v>37</v>
      </c>
      <c r="BU16" s="21">
        <v>500</v>
      </c>
      <c r="BV16" s="21">
        <v>33</v>
      </c>
      <c r="BW16" s="21">
        <v>40</v>
      </c>
      <c r="BX16" s="21">
        <v>60</v>
      </c>
      <c r="BY16" s="21">
        <v>90</v>
      </c>
      <c r="BZ16" s="21">
        <v>105</v>
      </c>
      <c r="CA16" s="21">
        <v>150</v>
      </c>
      <c r="CD16" s="21" t="str">
        <f t="shared" si="6"/>
        <v/>
      </c>
      <c r="CE16" s="21" t="str">
        <f t="shared" si="7"/>
        <v/>
      </c>
      <c r="CF16" s="21" t="str">
        <f t="shared" si="5"/>
        <v/>
      </c>
      <c r="CG16" s="21" t="str">
        <f t="shared" si="8"/>
        <v/>
      </c>
      <c r="CH16" s="21" t="str">
        <f t="shared" si="9"/>
        <v/>
      </c>
      <c r="CI16" s="21" t="str">
        <f t="shared" si="10"/>
        <v/>
      </c>
      <c r="CJ16" s="21">
        <f t="shared" si="11"/>
        <v>148</v>
      </c>
    </row>
    <row r="17" spans="2:88" ht="15" x14ac:dyDescent="0.5">
      <c r="B17" s="2"/>
      <c r="AH17" s="5" t="s">
        <v>14</v>
      </c>
      <c r="AI17" s="40" t="s">
        <v>52</v>
      </c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39" t="s">
        <v>14</v>
      </c>
      <c r="AV17" s="40" t="s">
        <v>36</v>
      </c>
      <c r="AW17" s="39" t="s">
        <v>14</v>
      </c>
      <c r="AX17" s="40" t="s">
        <v>37</v>
      </c>
      <c r="BU17" s="21">
        <v>1000</v>
      </c>
      <c r="BV17" s="21">
        <v>32</v>
      </c>
      <c r="BW17" s="21">
        <v>39</v>
      </c>
      <c r="BX17" s="21">
        <v>59</v>
      </c>
      <c r="BY17" s="21">
        <v>88</v>
      </c>
      <c r="BZ17" s="21">
        <v>103</v>
      </c>
      <c r="CA17" s="21">
        <v>148</v>
      </c>
      <c r="CD17" s="21" t="str">
        <f t="shared" si="6"/>
        <v/>
      </c>
      <c r="CE17" s="21" t="str">
        <f t="shared" si="7"/>
        <v/>
      </c>
      <c r="CF17" s="21" t="str">
        <f t="shared" si="5"/>
        <v/>
      </c>
      <c r="CG17" s="21" t="str">
        <f t="shared" si="8"/>
        <v/>
      </c>
      <c r="CH17" s="21" t="str">
        <f t="shared" si="9"/>
        <v/>
      </c>
      <c r="CI17" s="21" t="str">
        <f t="shared" si="10"/>
        <v/>
      </c>
      <c r="CJ17" s="21">
        <f t="shared" si="11"/>
        <v>145</v>
      </c>
    </row>
    <row r="18" spans="2:88" ht="15" x14ac:dyDescent="0.5">
      <c r="B18" s="2"/>
      <c r="AI18" s="40" t="s">
        <v>53</v>
      </c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39" t="s">
        <v>14</v>
      </c>
      <c r="AV18" s="40" t="s">
        <v>36</v>
      </c>
      <c r="AW18" s="39" t="s">
        <v>14</v>
      </c>
      <c r="AX18" s="40" t="s">
        <v>37</v>
      </c>
      <c r="BU18" s="21">
        <v>1500</v>
      </c>
      <c r="BV18" s="21">
        <v>31</v>
      </c>
      <c r="BW18" s="21">
        <v>38</v>
      </c>
      <c r="BX18" s="21">
        <v>58</v>
      </c>
      <c r="BY18" s="21">
        <v>87</v>
      </c>
      <c r="BZ18" s="21">
        <v>101</v>
      </c>
      <c r="CA18" s="21">
        <v>145</v>
      </c>
      <c r="CD18" s="21" t="str">
        <f t="shared" si="6"/>
        <v/>
      </c>
      <c r="CE18" s="21" t="str">
        <f t="shared" si="7"/>
        <v/>
      </c>
      <c r="CF18" s="21" t="str">
        <f t="shared" si="5"/>
        <v/>
      </c>
      <c r="CG18" s="21" t="str">
        <f t="shared" si="8"/>
        <v/>
      </c>
      <c r="CH18" s="21" t="str">
        <f t="shared" si="9"/>
        <v/>
      </c>
      <c r="CI18" s="21" t="str">
        <f t="shared" si="10"/>
        <v/>
      </c>
      <c r="CJ18" s="21">
        <f t="shared" si="11"/>
        <v>143</v>
      </c>
    </row>
    <row r="19" spans="2:88" ht="15" x14ac:dyDescent="0.5">
      <c r="B19" s="2"/>
      <c r="AH19" s="12" t="s">
        <v>14</v>
      </c>
      <c r="AI19" s="13" t="s">
        <v>54</v>
      </c>
      <c r="AJ19" s="13"/>
      <c r="AK19" s="13"/>
      <c r="AL19" s="13"/>
      <c r="AM19" s="12" t="s">
        <v>14</v>
      </c>
      <c r="AN19" s="13" t="s">
        <v>55</v>
      </c>
      <c r="AO19" s="13"/>
      <c r="AP19" s="13"/>
      <c r="AQ19" s="13"/>
      <c r="AR19" s="13"/>
      <c r="AS19" s="12" t="s">
        <v>14</v>
      </c>
      <c r="AT19" s="13" t="s">
        <v>50</v>
      </c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U19" s="21">
        <v>2000</v>
      </c>
      <c r="BV19" s="21">
        <v>30</v>
      </c>
      <c r="BW19" s="21">
        <v>37</v>
      </c>
      <c r="BX19" s="21">
        <v>56</v>
      </c>
      <c r="BY19" s="21">
        <v>85</v>
      </c>
      <c r="BZ19" s="21">
        <v>99</v>
      </c>
      <c r="CA19" s="21">
        <v>143</v>
      </c>
      <c r="CD19" s="21" t="str">
        <f t="shared" si="6"/>
        <v/>
      </c>
      <c r="CE19" s="21" t="str">
        <f t="shared" si="7"/>
        <v/>
      </c>
      <c r="CF19" s="21" t="str">
        <f t="shared" si="5"/>
        <v/>
      </c>
      <c r="CG19" s="21" t="str">
        <f t="shared" si="8"/>
        <v/>
      </c>
      <c r="CH19" s="21" t="str">
        <f t="shared" si="9"/>
        <v/>
      </c>
      <c r="CI19" s="21" t="str">
        <f t="shared" si="10"/>
        <v/>
      </c>
      <c r="CJ19" s="21">
        <f t="shared" si="11"/>
        <v>138</v>
      </c>
    </row>
    <row r="20" spans="2:88" ht="14.4" x14ac:dyDescent="0.55000000000000004">
      <c r="B20" s="2"/>
      <c r="AH20" s="15" t="s">
        <v>56</v>
      </c>
      <c r="BG20" s="4"/>
      <c r="BU20" s="21">
        <v>3000</v>
      </c>
      <c r="BV20" s="21">
        <v>28</v>
      </c>
      <c r="BW20" s="21">
        <v>35</v>
      </c>
      <c r="BX20" s="21">
        <v>54</v>
      </c>
      <c r="BY20" s="21">
        <v>82</v>
      </c>
      <c r="BZ20" s="21">
        <v>95</v>
      </c>
      <c r="CA20" s="21">
        <v>138</v>
      </c>
      <c r="CD20" s="21" t="str">
        <f t="shared" si="6"/>
        <v/>
      </c>
      <c r="CE20" s="21" t="str">
        <f t="shared" si="7"/>
        <v/>
      </c>
      <c r="CF20" s="21" t="str">
        <f t="shared" si="5"/>
        <v/>
      </c>
      <c r="CG20" s="21" t="str">
        <f t="shared" si="8"/>
        <v/>
      </c>
      <c r="CH20" s="21" t="str">
        <f t="shared" si="9"/>
        <v/>
      </c>
      <c r="CI20" s="21" t="str">
        <f t="shared" si="10"/>
        <v/>
      </c>
      <c r="CJ20" s="21">
        <f t="shared" si="11"/>
        <v>0</v>
      </c>
    </row>
    <row r="21" spans="2:88" ht="15.3" x14ac:dyDescent="0.55000000000000004">
      <c r="B21" s="2"/>
      <c r="AH21" s="17" t="s">
        <v>57</v>
      </c>
      <c r="AR21" s="5" t="s">
        <v>14</v>
      </c>
      <c r="AS21" s="1" t="s">
        <v>58</v>
      </c>
      <c r="AW21" s="18" t="s">
        <v>59</v>
      </c>
      <c r="BG21" s="4"/>
      <c r="BU21" s="21" t="s">
        <v>60</v>
      </c>
      <c r="BX21" s="21">
        <f>CD21</f>
        <v>157</v>
      </c>
      <c r="BY21" s="21" t="s">
        <v>61</v>
      </c>
      <c r="CD21" s="21">
        <f>MIN(CD11:CD20)</f>
        <v>157</v>
      </c>
    </row>
    <row r="22" spans="2:88" ht="15.3" x14ac:dyDescent="0.55000000000000004">
      <c r="B22" s="2"/>
      <c r="AH22" s="19" t="s">
        <v>14</v>
      </c>
      <c r="AI22" s="20" t="s">
        <v>62</v>
      </c>
      <c r="AJ22" s="20"/>
      <c r="AW22" s="19" t="s">
        <v>14</v>
      </c>
      <c r="AX22" s="35" t="s">
        <v>63</v>
      </c>
      <c r="AY22" s="36"/>
      <c r="AZ22" s="36"/>
      <c r="BA22" s="36"/>
      <c r="BB22" s="36"/>
      <c r="BC22" s="36"/>
      <c r="BD22" s="36"/>
      <c r="BE22" s="88"/>
      <c r="BF22" s="88"/>
      <c r="BG22" s="89"/>
      <c r="BU22" s="21" t="str">
        <f>CONCATENATE("Q = ",BW23,G42," * ",CD21,"W/m²")</f>
        <v>Q = 171m² * 157W/m²</v>
      </c>
      <c r="BW22" s="21">
        <f>ROUND(BX23/1000,2)</f>
        <v>26.85</v>
      </c>
      <c r="BX22" s="21" t="s">
        <v>11</v>
      </c>
    </row>
    <row r="23" spans="2:88" ht="15.3" x14ac:dyDescent="0.55000000000000004">
      <c r="B23" s="2"/>
      <c r="AH23" s="2"/>
      <c r="AI23" s="35" t="s">
        <v>64</v>
      </c>
      <c r="AJ23" s="36"/>
      <c r="AK23" s="36"/>
      <c r="AL23" s="36"/>
      <c r="AM23" s="36"/>
      <c r="AN23" s="36"/>
      <c r="AO23" s="36"/>
      <c r="AP23" s="36"/>
      <c r="AQ23" s="36"/>
      <c r="AR23" s="37" t="s">
        <v>14</v>
      </c>
      <c r="AS23" s="36" t="s">
        <v>36</v>
      </c>
      <c r="AT23" s="37" t="s">
        <v>14</v>
      </c>
      <c r="AU23" s="36" t="s">
        <v>37</v>
      </c>
      <c r="AW23" s="19" t="s">
        <v>14</v>
      </c>
      <c r="AX23" s="41" t="s">
        <v>65</v>
      </c>
      <c r="AY23" s="40"/>
      <c r="AZ23" s="40"/>
      <c r="BA23" s="40"/>
      <c r="BB23" s="40"/>
      <c r="BC23" s="40"/>
      <c r="BD23" s="40"/>
      <c r="BE23" s="77"/>
      <c r="BF23" s="77"/>
      <c r="BG23" s="78"/>
      <c r="BW23" s="21">
        <f>SUM(G44:G53)</f>
        <v>171</v>
      </c>
      <c r="BX23" s="21">
        <f>SUM(I44:I53)</f>
        <v>26847</v>
      </c>
      <c r="CD23" s="21">
        <f>SUM(U44:U53)</f>
        <v>11200</v>
      </c>
    </row>
    <row r="24" spans="2:88" ht="15.3" customHeight="1" x14ac:dyDescent="0.55000000000000004">
      <c r="B24" s="2"/>
      <c r="AH24" s="2"/>
      <c r="AI24" s="70" t="s">
        <v>66</v>
      </c>
      <c r="AJ24" s="70"/>
      <c r="AK24" s="70"/>
      <c r="AL24" s="70"/>
      <c r="AM24" s="70"/>
      <c r="AN24" s="70"/>
      <c r="AO24" s="70"/>
      <c r="AP24" s="70"/>
      <c r="AQ24" s="70"/>
      <c r="AR24" s="38"/>
      <c r="AS24" s="38"/>
      <c r="AT24" s="38"/>
      <c r="AU24" s="38"/>
      <c r="AW24" s="19" t="s">
        <v>14</v>
      </c>
      <c r="AX24" s="41" t="s">
        <v>67</v>
      </c>
      <c r="AY24" s="40"/>
      <c r="AZ24" s="40"/>
      <c r="BA24" s="40"/>
      <c r="BB24" s="40"/>
      <c r="BC24" s="40"/>
      <c r="BD24" s="40"/>
      <c r="BE24" s="77"/>
      <c r="BF24" s="77"/>
      <c r="BG24" s="78"/>
    </row>
    <row r="25" spans="2:88" ht="15.3" x14ac:dyDescent="0.55000000000000004">
      <c r="B25" s="2"/>
      <c r="AH25" s="2"/>
      <c r="AI25" s="71"/>
      <c r="AJ25" s="71"/>
      <c r="AK25" s="71"/>
      <c r="AL25" s="71"/>
      <c r="AM25" s="71"/>
      <c r="AN25" s="71"/>
      <c r="AO25" s="71"/>
      <c r="AP25" s="71"/>
      <c r="AQ25" s="71"/>
      <c r="AR25" s="37" t="s">
        <v>14</v>
      </c>
      <c r="AS25" s="36" t="s">
        <v>36</v>
      </c>
      <c r="AT25" s="37" t="s">
        <v>14</v>
      </c>
      <c r="AU25" s="36" t="s">
        <v>37</v>
      </c>
      <c r="AW25" s="19" t="s">
        <v>14</v>
      </c>
      <c r="AX25" s="41" t="s">
        <v>68</v>
      </c>
      <c r="AY25" s="40"/>
      <c r="AZ25" s="40"/>
      <c r="BA25" s="40"/>
      <c r="BB25" s="40"/>
      <c r="BC25" s="40"/>
      <c r="BD25" s="40"/>
      <c r="BE25" s="77"/>
      <c r="BF25" s="77"/>
      <c r="BG25" s="78"/>
    </row>
    <row r="26" spans="2:88" ht="15.3" x14ac:dyDescent="0.55000000000000004">
      <c r="B26" s="2"/>
      <c r="AH26" s="19" t="s">
        <v>14</v>
      </c>
      <c r="AI26" s="20" t="s">
        <v>69</v>
      </c>
      <c r="AJ26" s="20"/>
      <c r="AW26" s="19" t="s">
        <v>14</v>
      </c>
      <c r="AX26" s="41" t="s">
        <v>70</v>
      </c>
      <c r="AY26" s="40"/>
      <c r="AZ26" s="40"/>
      <c r="BA26" s="40"/>
      <c r="BB26" s="40"/>
      <c r="BC26" s="40"/>
      <c r="BD26" s="40"/>
      <c r="BE26" s="77"/>
      <c r="BF26" s="77"/>
      <c r="BG26" s="78"/>
    </row>
    <row r="27" spans="2:88" ht="15.3" x14ac:dyDescent="0.55000000000000004">
      <c r="B27" s="2"/>
      <c r="AH27" s="22"/>
      <c r="AI27" s="71" t="s">
        <v>71</v>
      </c>
      <c r="AJ27" s="71"/>
      <c r="AK27" s="71"/>
      <c r="AL27" s="71"/>
      <c r="AM27" s="71"/>
      <c r="AN27" s="71"/>
      <c r="AO27" s="71"/>
      <c r="AP27" s="71"/>
      <c r="AQ27" s="71"/>
      <c r="AR27" s="34"/>
      <c r="AS27" s="34"/>
      <c r="AT27" s="34"/>
      <c r="AU27" s="34"/>
      <c r="AW27" s="19" t="s">
        <v>14</v>
      </c>
      <c r="AX27" s="41" t="s">
        <v>72</v>
      </c>
      <c r="AY27" s="40"/>
      <c r="AZ27" s="40"/>
      <c r="BA27" s="40"/>
      <c r="BB27" s="40"/>
      <c r="BC27" s="40"/>
      <c r="BD27" s="40"/>
      <c r="BE27" s="77"/>
      <c r="BF27" s="77"/>
      <c r="BG27" s="78"/>
    </row>
    <row r="28" spans="2:88" ht="15.3" customHeight="1" x14ac:dyDescent="0.5">
      <c r="B28" s="2"/>
      <c r="AH28" s="2"/>
      <c r="AI28" s="81"/>
      <c r="AJ28" s="81"/>
      <c r="AK28" s="81"/>
      <c r="AL28" s="81"/>
      <c r="AM28" s="81"/>
      <c r="AN28" s="81"/>
      <c r="AO28" s="81"/>
      <c r="AP28" s="81"/>
      <c r="AQ28" s="81"/>
      <c r="AR28" s="37" t="s">
        <v>14</v>
      </c>
      <c r="AS28" s="36" t="s">
        <v>36</v>
      </c>
      <c r="AT28" s="37" t="s">
        <v>14</v>
      </c>
      <c r="AU28" s="36" t="s">
        <v>37</v>
      </c>
      <c r="AW28" s="19" t="s">
        <v>14</v>
      </c>
      <c r="AX28" s="86" t="s">
        <v>73</v>
      </c>
      <c r="AY28" s="86"/>
      <c r="AZ28" s="86"/>
      <c r="BA28" s="86"/>
      <c r="BB28" s="86"/>
      <c r="BC28" s="86"/>
      <c r="BD28" s="86"/>
      <c r="BE28" s="77"/>
      <c r="BF28" s="77"/>
      <c r="BG28" s="78"/>
      <c r="BX28" s="21" t="s">
        <v>74</v>
      </c>
    </row>
    <row r="29" spans="2:88" ht="15.3" x14ac:dyDescent="0.55000000000000004">
      <c r="B29" s="2"/>
      <c r="AH29" s="22"/>
      <c r="AI29" s="41" t="s">
        <v>75</v>
      </c>
      <c r="AJ29" s="40"/>
      <c r="AK29" s="40"/>
      <c r="AL29" s="40"/>
      <c r="AM29" s="40"/>
      <c r="AN29" s="40"/>
      <c r="AO29" s="40"/>
      <c r="AP29" s="40"/>
      <c r="AQ29" s="40"/>
      <c r="AR29" s="39" t="s">
        <v>14</v>
      </c>
      <c r="AS29" s="40" t="s">
        <v>36</v>
      </c>
      <c r="AT29" s="39" t="s">
        <v>14</v>
      </c>
      <c r="AU29" s="40" t="s">
        <v>37</v>
      </c>
      <c r="AW29" s="2"/>
      <c r="AX29" s="86"/>
      <c r="AY29" s="86"/>
      <c r="AZ29" s="86"/>
      <c r="BA29" s="86"/>
      <c r="BB29" s="86"/>
      <c r="BC29" s="86"/>
      <c r="BD29" s="86"/>
      <c r="BE29" s="77"/>
      <c r="BF29" s="77"/>
      <c r="BG29" s="78"/>
      <c r="BX29" s="21" t="s">
        <v>76</v>
      </c>
    </row>
    <row r="30" spans="2:88" ht="15.3" x14ac:dyDescent="0.55000000000000004">
      <c r="B30" s="2"/>
      <c r="AH30" s="22"/>
      <c r="AI30" s="41" t="s">
        <v>77</v>
      </c>
      <c r="AJ30" s="40"/>
      <c r="AK30" s="40"/>
      <c r="AL30" s="40"/>
      <c r="AM30" s="40"/>
      <c r="AN30" s="40"/>
      <c r="AO30" s="40"/>
      <c r="AP30" s="40"/>
      <c r="AQ30" s="40"/>
      <c r="AR30" s="39" t="s">
        <v>14</v>
      </c>
      <c r="AS30" s="40" t="s">
        <v>36</v>
      </c>
      <c r="AT30" s="39" t="s">
        <v>14</v>
      </c>
      <c r="AU30" s="40" t="s">
        <v>37</v>
      </c>
      <c r="AW30" s="18" t="s">
        <v>78</v>
      </c>
      <c r="AX30" s="20"/>
      <c r="BG30" s="4"/>
    </row>
    <row r="31" spans="2:88" ht="15.3" x14ac:dyDescent="0.55000000000000004">
      <c r="B31" s="2"/>
      <c r="AH31" s="2"/>
      <c r="AI31" s="81" t="s">
        <v>79</v>
      </c>
      <c r="AJ31" s="81"/>
      <c r="AK31" s="81"/>
      <c r="AL31" s="81"/>
      <c r="AM31" s="81"/>
      <c r="AN31" s="81"/>
      <c r="AO31" s="81"/>
      <c r="AP31" s="81"/>
      <c r="AQ31" s="81"/>
      <c r="AR31" s="38"/>
      <c r="AS31" s="38"/>
      <c r="AT31" s="38"/>
      <c r="AU31" s="38"/>
      <c r="AW31" s="19" t="s">
        <v>14</v>
      </c>
      <c r="AX31" s="35" t="s">
        <v>80</v>
      </c>
      <c r="AY31" s="36"/>
      <c r="AZ31" s="36"/>
      <c r="BA31" s="36"/>
      <c r="BB31" s="36"/>
      <c r="BC31" s="36"/>
      <c r="BD31" s="36"/>
      <c r="BE31" s="88"/>
      <c r="BF31" s="88"/>
      <c r="BG31" s="89"/>
      <c r="BK31" s="23"/>
      <c r="BV31" s="33" t="s">
        <v>14</v>
      </c>
      <c r="BW31" s="21" t="s">
        <v>81</v>
      </c>
      <c r="BX31" s="21" t="s">
        <v>82</v>
      </c>
    </row>
    <row r="32" spans="2:88" ht="15.3" x14ac:dyDescent="0.55000000000000004">
      <c r="B32" s="2"/>
      <c r="AH32" s="22"/>
      <c r="AI32" s="81"/>
      <c r="AJ32" s="81"/>
      <c r="AK32" s="81"/>
      <c r="AL32" s="81"/>
      <c r="AM32" s="81"/>
      <c r="AN32" s="81"/>
      <c r="AO32" s="81"/>
      <c r="AP32" s="81"/>
      <c r="AQ32" s="81"/>
      <c r="AR32" s="37" t="s">
        <v>14</v>
      </c>
      <c r="AS32" s="36" t="s">
        <v>36</v>
      </c>
      <c r="AT32" s="37" t="s">
        <v>14</v>
      </c>
      <c r="AU32" s="36" t="s">
        <v>37</v>
      </c>
      <c r="AW32" s="19" t="s">
        <v>14</v>
      </c>
      <c r="AX32" s="41" t="s">
        <v>83</v>
      </c>
      <c r="AY32" s="40"/>
      <c r="AZ32" s="40"/>
      <c r="BA32" s="40"/>
      <c r="BB32" s="40"/>
      <c r="BC32" s="40"/>
      <c r="BD32" s="40"/>
      <c r="BE32" s="77"/>
      <c r="BF32" s="77"/>
      <c r="BG32" s="78"/>
      <c r="BJ32" s="11" t="s">
        <v>46</v>
      </c>
      <c r="BK32" s="1" t="s">
        <v>55</v>
      </c>
      <c r="BS32" s="11"/>
      <c r="BW32" s="21" t="s">
        <v>14</v>
      </c>
    </row>
    <row r="33" spans="2:75" ht="15.3" x14ac:dyDescent="0.55000000000000004">
      <c r="B33" s="2"/>
      <c r="AH33" s="19" t="s">
        <v>14</v>
      </c>
      <c r="AI33" s="20" t="s">
        <v>84</v>
      </c>
      <c r="AJ33" s="20"/>
      <c r="AO33" s="16"/>
      <c r="AP33" s="16"/>
      <c r="AQ33" s="16"/>
      <c r="AW33" s="19" t="s">
        <v>14</v>
      </c>
      <c r="AX33" s="86" t="s">
        <v>85</v>
      </c>
      <c r="AY33" s="86"/>
      <c r="AZ33" s="86"/>
      <c r="BA33" s="86"/>
      <c r="BB33" s="86"/>
      <c r="BC33" s="86"/>
      <c r="BD33" s="86"/>
      <c r="BE33" s="77"/>
      <c r="BF33" s="77"/>
      <c r="BG33" s="78"/>
      <c r="BK33" s="11"/>
      <c r="BS33" s="11"/>
    </row>
    <row r="34" spans="2:75" ht="15.3" x14ac:dyDescent="0.55000000000000004">
      <c r="B34" s="2"/>
      <c r="AH34" s="22"/>
      <c r="AI34" s="35" t="s">
        <v>86</v>
      </c>
      <c r="AJ34" s="36"/>
      <c r="AK34" s="36"/>
      <c r="AL34" s="36"/>
      <c r="AM34" s="36"/>
      <c r="AN34" s="36"/>
      <c r="AO34" s="36"/>
      <c r="AP34" s="36"/>
      <c r="AQ34" s="36"/>
      <c r="AR34" s="37" t="s">
        <v>14</v>
      </c>
      <c r="AS34" s="36" t="s">
        <v>36</v>
      </c>
      <c r="AT34" s="37" t="s">
        <v>14</v>
      </c>
      <c r="AU34" s="36" t="s">
        <v>37</v>
      </c>
      <c r="AW34" s="2"/>
      <c r="AX34" s="86"/>
      <c r="AY34" s="86"/>
      <c r="AZ34" s="86"/>
      <c r="BA34" s="86"/>
      <c r="BB34" s="86"/>
      <c r="BC34" s="86"/>
      <c r="BD34" s="86"/>
      <c r="BE34" s="77"/>
      <c r="BF34" s="77"/>
      <c r="BG34" s="78"/>
      <c r="BK34" s="23"/>
    </row>
    <row r="35" spans="2:75" ht="15.3" x14ac:dyDescent="0.55000000000000004">
      <c r="B35" s="2"/>
      <c r="AH35" s="22"/>
      <c r="AI35" s="41" t="s">
        <v>87</v>
      </c>
      <c r="AJ35" s="40"/>
      <c r="AK35" s="40"/>
      <c r="AL35" s="40"/>
      <c r="AM35" s="40"/>
      <c r="AN35" s="40"/>
      <c r="AO35" s="40"/>
      <c r="AP35" s="40"/>
      <c r="AQ35" s="40"/>
      <c r="AR35" s="39" t="s">
        <v>14</v>
      </c>
      <c r="AS35" s="40" t="s">
        <v>36</v>
      </c>
      <c r="AT35" s="39" t="s">
        <v>14</v>
      </c>
      <c r="AU35" s="40" t="s">
        <v>37</v>
      </c>
      <c r="AW35" s="19" t="s">
        <v>14</v>
      </c>
      <c r="AX35" s="41" t="s">
        <v>88</v>
      </c>
      <c r="AY35" s="40"/>
      <c r="AZ35" s="40"/>
      <c r="BA35" s="40"/>
      <c r="BB35" s="40"/>
      <c r="BC35" s="40"/>
      <c r="BD35" s="40"/>
      <c r="BE35" s="77"/>
      <c r="BF35" s="77"/>
      <c r="BG35" s="78"/>
      <c r="BK35" s="11"/>
    </row>
    <row r="36" spans="2:75" ht="15.3" x14ac:dyDescent="0.55000000000000004">
      <c r="B36" s="2"/>
      <c r="AH36" s="22"/>
      <c r="AI36" s="41" t="s">
        <v>75</v>
      </c>
      <c r="AJ36" s="40"/>
      <c r="AK36" s="40"/>
      <c r="AL36" s="40"/>
      <c r="AM36" s="40"/>
      <c r="AN36" s="40"/>
      <c r="AO36" s="40"/>
      <c r="AP36" s="40"/>
      <c r="AQ36" s="40"/>
      <c r="AR36" s="39" t="s">
        <v>14</v>
      </c>
      <c r="AS36" s="40" t="s">
        <v>36</v>
      </c>
      <c r="AT36" s="39" t="s">
        <v>14</v>
      </c>
      <c r="AU36" s="40" t="s">
        <v>37</v>
      </c>
      <c r="AW36" s="18" t="s">
        <v>89</v>
      </c>
      <c r="AX36" s="20"/>
      <c r="BG36" s="4"/>
      <c r="BK36" s="11"/>
    </row>
    <row r="37" spans="2:75" ht="15.3" customHeight="1" x14ac:dyDescent="0.55000000000000004">
      <c r="B37" s="2"/>
      <c r="AH37" s="22"/>
      <c r="AI37" s="41" t="s">
        <v>65</v>
      </c>
      <c r="AJ37" s="40"/>
      <c r="AK37" s="40"/>
      <c r="AL37" s="40"/>
      <c r="AM37" s="40"/>
      <c r="AN37" s="40"/>
      <c r="AO37" s="40"/>
      <c r="AP37" s="40"/>
      <c r="AQ37" s="40"/>
      <c r="AR37" s="39" t="s">
        <v>14</v>
      </c>
      <c r="AS37" s="40" t="s">
        <v>36</v>
      </c>
      <c r="AT37" s="39" t="s">
        <v>14</v>
      </c>
      <c r="AU37" s="40" t="s">
        <v>37</v>
      </c>
      <c r="AW37" s="19" t="s">
        <v>14</v>
      </c>
      <c r="AX37" s="35" t="s">
        <v>90</v>
      </c>
      <c r="AY37" s="36"/>
      <c r="AZ37" s="36"/>
      <c r="BA37" s="36"/>
      <c r="BB37" s="36"/>
      <c r="BC37" s="36"/>
      <c r="BD37" s="36"/>
      <c r="BE37" s="88"/>
      <c r="BF37" s="88"/>
      <c r="BG37" s="89"/>
      <c r="BK37" s="11"/>
      <c r="BM37" s="24"/>
    </row>
    <row r="38" spans="2:75" ht="14.4" customHeight="1" x14ac:dyDescent="0.55000000000000004">
      <c r="B38" s="2"/>
      <c r="AH38" s="22"/>
      <c r="AI38" s="41" t="s">
        <v>91</v>
      </c>
      <c r="AJ38" s="40"/>
      <c r="AK38" s="40"/>
      <c r="AL38" s="40"/>
      <c r="AM38" s="40"/>
      <c r="AN38" s="40"/>
      <c r="AO38" s="40"/>
      <c r="AP38" s="40"/>
      <c r="AQ38" s="40"/>
      <c r="AR38" s="39" t="s">
        <v>14</v>
      </c>
      <c r="AS38" s="40" t="s">
        <v>36</v>
      </c>
      <c r="AT38" s="39" t="s">
        <v>14</v>
      </c>
      <c r="AU38" s="40" t="s">
        <v>37</v>
      </c>
      <c r="AW38" s="19" t="s">
        <v>14</v>
      </c>
      <c r="AX38" s="41" t="s">
        <v>92</v>
      </c>
      <c r="AY38" s="40"/>
      <c r="AZ38" s="40"/>
      <c r="BA38" s="40"/>
      <c r="BB38" s="40"/>
      <c r="BC38" s="40"/>
      <c r="BD38" s="40"/>
      <c r="BE38" s="77"/>
      <c r="BF38" s="77"/>
      <c r="BG38" s="78"/>
    </row>
    <row r="39" spans="2:75" ht="15" x14ac:dyDescent="0.5">
      <c r="B39" s="25"/>
      <c r="C39" s="90" t="s">
        <v>93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 t="s">
        <v>94</v>
      </c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1" t="s">
        <v>95</v>
      </c>
      <c r="AB39" s="91"/>
      <c r="AC39" s="92" t="s">
        <v>93</v>
      </c>
      <c r="AD39" s="92"/>
      <c r="AE39" s="92" t="s">
        <v>96</v>
      </c>
      <c r="AF39" s="93"/>
      <c r="AG39" s="93"/>
      <c r="AH39" s="2"/>
      <c r="AI39" s="40" t="s">
        <v>97</v>
      </c>
      <c r="AJ39" s="40"/>
      <c r="AK39" s="40"/>
      <c r="AL39" s="40"/>
      <c r="AM39" s="40"/>
      <c r="AN39" s="40"/>
      <c r="AO39" s="40"/>
      <c r="AP39" s="40"/>
      <c r="AQ39" s="40"/>
      <c r="AR39" s="39" t="s">
        <v>14</v>
      </c>
      <c r="AS39" s="40" t="s">
        <v>36</v>
      </c>
      <c r="AT39" s="39" t="s">
        <v>14</v>
      </c>
      <c r="AU39" s="40" t="s">
        <v>37</v>
      </c>
      <c r="AW39" s="19" t="s">
        <v>14</v>
      </c>
      <c r="AX39" s="94" t="s">
        <v>98</v>
      </c>
      <c r="AY39" s="94"/>
      <c r="AZ39" s="94"/>
      <c r="BA39" s="94"/>
      <c r="BB39" s="94"/>
      <c r="BC39" s="94"/>
      <c r="BD39" s="94"/>
      <c r="BE39" s="77"/>
      <c r="BF39" s="77"/>
      <c r="BG39" s="78"/>
    </row>
    <row r="40" spans="2:75" ht="12.9" customHeight="1" x14ac:dyDescent="0.55000000000000004">
      <c r="B40" s="26"/>
      <c r="C40" s="95" t="s">
        <v>93</v>
      </c>
      <c r="D40" s="95"/>
      <c r="E40" s="79" t="s">
        <v>93</v>
      </c>
      <c r="F40" s="79"/>
      <c r="G40" s="79" t="s">
        <v>93</v>
      </c>
      <c r="H40" s="79"/>
      <c r="I40" s="79" t="s">
        <v>99</v>
      </c>
      <c r="J40" s="79"/>
      <c r="K40" s="79" t="s">
        <v>100</v>
      </c>
      <c r="L40" s="79"/>
      <c r="M40" s="79" t="s">
        <v>101</v>
      </c>
      <c r="N40" s="79"/>
      <c r="O40" s="79" t="s">
        <v>102</v>
      </c>
      <c r="P40" s="79"/>
      <c r="Q40" s="80" t="s">
        <v>103</v>
      </c>
      <c r="R40" s="80"/>
      <c r="S40" s="80" t="s">
        <v>104</v>
      </c>
      <c r="T40" s="80"/>
      <c r="U40" s="79" t="s">
        <v>105</v>
      </c>
      <c r="V40" s="79"/>
      <c r="W40" s="79" t="s">
        <v>106</v>
      </c>
      <c r="X40" s="79"/>
      <c r="Y40" s="79" t="s">
        <v>107</v>
      </c>
      <c r="Z40" s="79"/>
      <c r="AA40" s="80" t="s">
        <v>95</v>
      </c>
      <c r="AB40" s="80"/>
      <c r="AC40" s="79" t="str">
        <f>I40</f>
        <v xml:space="preserve">Wärmebedarf des Raumes </v>
      </c>
      <c r="AD40" s="79"/>
      <c r="AE40" s="79" t="str">
        <f>U40</f>
        <v>Normwärmeleistung</v>
      </c>
      <c r="AF40" s="96"/>
      <c r="AG40" s="96"/>
      <c r="AH40" s="19" t="s">
        <v>14</v>
      </c>
      <c r="AI40" s="20" t="s">
        <v>108</v>
      </c>
      <c r="AJ40" s="20"/>
      <c r="AW40" s="2"/>
      <c r="AX40" s="94"/>
      <c r="AY40" s="94"/>
      <c r="AZ40" s="94"/>
      <c r="BA40" s="94"/>
      <c r="BB40" s="94"/>
      <c r="BC40" s="94"/>
      <c r="BD40" s="94"/>
      <c r="BE40" s="77"/>
      <c r="BF40" s="77"/>
      <c r="BG40" s="78"/>
    </row>
    <row r="41" spans="2:75" ht="12.9" customHeight="1" x14ac:dyDescent="0.55000000000000004">
      <c r="B41" s="26"/>
      <c r="C41" s="95"/>
      <c r="D41" s="95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80"/>
      <c r="R41" s="80"/>
      <c r="S41" s="80"/>
      <c r="T41" s="80"/>
      <c r="U41" s="79"/>
      <c r="V41" s="79"/>
      <c r="W41" s="79"/>
      <c r="X41" s="79"/>
      <c r="Y41" s="79"/>
      <c r="Z41" s="79"/>
      <c r="AA41" s="80"/>
      <c r="AB41" s="80"/>
      <c r="AC41" s="79"/>
      <c r="AD41" s="79"/>
      <c r="AE41" s="79"/>
      <c r="AF41" s="96"/>
      <c r="AG41" s="96"/>
      <c r="AH41" s="22"/>
      <c r="AI41" s="35" t="s">
        <v>109</v>
      </c>
      <c r="AJ41" s="36"/>
      <c r="AK41" s="36"/>
      <c r="AL41" s="36"/>
      <c r="AM41" s="36"/>
      <c r="AN41" s="36"/>
      <c r="AO41" s="36"/>
      <c r="AP41" s="36"/>
      <c r="AQ41" s="36"/>
      <c r="AR41" s="37" t="s">
        <v>14</v>
      </c>
      <c r="AS41" s="36" t="s">
        <v>36</v>
      </c>
      <c r="AT41" s="37" t="s">
        <v>14</v>
      </c>
      <c r="AU41" s="36" t="s">
        <v>37</v>
      </c>
      <c r="AW41" s="2"/>
      <c r="AX41" s="94"/>
      <c r="AY41" s="94"/>
      <c r="AZ41" s="94"/>
      <c r="BA41" s="94"/>
      <c r="BB41" s="94"/>
      <c r="BC41" s="94"/>
      <c r="BD41" s="94"/>
      <c r="BE41" s="77"/>
      <c r="BF41" s="77"/>
      <c r="BG41" s="78"/>
    </row>
    <row r="42" spans="2:75" ht="15.3" x14ac:dyDescent="0.55000000000000004">
      <c r="B42" s="26"/>
      <c r="C42" s="83" t="s">
        <v>110</v>
      </c>
      <c r="D42" s="83"/>
      <c r="E42" s="83" t="s">
        <v>111</v>
      </c>
      <c r="F42" s="83"/>
      <c r="G42" s="83" t="s">
        <v>8</v>
      </c>
      <c r="H42" s="83"/>
      <c r="I42" s="83" t="s">
        <v>112</v>
      </c>
      <c r="J42" s="83"/>
      <c r="K42" s="83" t="s">
        <v>113</v>
      </c>
      <c r="L42" s="83"/>
      <c r="M42" s="83" t="s">
        <v>114</v>
      </c>
      <c r="N42" s="83"/>
      <c r="O42" s="87" t="s">
        <v>115</v>
      </c>
      <c r="P42" s="87"/>
      <c r="Q42" s="83"/>
      <c r="R42" s="83"/>
      <c r="S42" s="83"/>
      <c r="T42" s="83"/>
      <c r="U42" s="83" t="s">
        <v>116</v>
      </c>
      <c r="V42" s="83"/>
      <c r="W42" s="84" t="s">
        <v>117</v>
      </c>
      <c r="X42" s="84"/>
      <c r="Y42" s="83" t="s">
        <v>118</v>
      </c>
      <c r="Z42" s="83"/>
      <c r="AA42" s="83"/>
      <c r="AB42" s="83"/>
      <c r="AC42" s="83" t="str">
        <f>I42</f>
        <v>W</v>
      </c>
      <c r="AD42" s="83"/>
      <c r="AE42" s="83" t="s">
        <v>112</v>
      </c>
      <c r="AF42" s="85"/>
      <c r="AG42" s="85"/>
      <c r="AH42" s="2"/>
      <c r="AI42" s="81" t="s">
        <v>119</v>
      </c>
      <c r="AJ42" s="81"/>
      <c r="AK42" s="81"/>
      <c r="AL42" s="81"/>
      <c r="AM42" s="81"/>
      <c r="AN42" s="81"/>
      <c r="AO42" s="81"/>
      <c r="AP42" s="81"/>
      <c r="AQ42" s="81"/>
      <c r="AR42" s="40"/>
      <c r="AS42" s="40"/>
      <c r="AT42" s="40"/>
      <c r="AU42" s="40"/>
      <c r="AW42" s="19" t="s">
        <v>14</v>
      </c>
      <c r="AX42" s="41" t="s">
        <v>120</v>
      </c>
      <c r="AY42" s="40"/>
      <c r="AZ42" s="40"/>
      <c r="BA42" s="40"/>
      <c r="BB42" s="40"/>
      <c r="BC42" s="40"/>
      <c r="BD42" s="40"/>
      <c r="BE42" s="77"/>
      <c r="BF42" s="77"/>
      <c r="BG42" s="78"/>
    </row>
    <row r="43" spans="2:75" ht="15.3" x14ac:dyDescent="0.55000000000000004">
      <c r="B43" s="26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7"/>
      <c r="P43" s="87"/>
      <c r="Q43" s="83"/>
      <c r="R43" s="83"/>
      <c r="S43" s="83"/>
      <c r="T43" s="83"/>
      <c r="U43" s="83"/>
      <c r="V43" s="83"/>
      <c r="W43" s="84"/>
      <c r="X43" s="84"/>
      <c r="Y43" s="83"/>
      <c r="Z43" s="83"/>
      <c r="AA43" s="83"/>
      <c r="AB43" s="83"/>
      <c r="AC43" s="83"/>
      <c r="AD43" s="83"/>
      <c r="AE43" s="83"/>
      <c r="AF43" s="85"/>
      <c r="AG43" s="85"/>
      <c r="AH43" s="2"/>
      <c r="AI43" s="81"/>
      <c r="AJ43" s="81"/>
      <c r="AK43" s="81"/>
      <c r="AL43" s="81"/>
      <c r="AM43" s="81"/>
      <c r="AN43" s="81"/>
      <c r="AO43" s="81"/>
      <c r="AP43" s="81"/>
      <c r="AQ43" s="81"/>
      <c r="AR43" s="39" t="s">
        <v>14</v>
      </c>
      <c r="AS43" s="40" t="s">
        <v>36</v>
      </c>
      <c r="AT43" s="39" t="s">
        <v>14</v>
      </c>
      <c r="AU43" s="40" t="s">
        <v>37</v>
      </c>
      <c r="AW43" s="19" t="s">
        <v>14</v>
      </c>
      <c r="AX43" s="41" t="s">
        <v>121</v>
      </c>
      <c r="AY43" s="40"/>
      <c r="AZ43" s="40"/>
      <c r="BA43" s="40"/>
      <c r="BB43" s="40"/>
      <c r="BC43" s="40"/>
      <c r="BD43" s="40"/>
      <c r="BE43" s="77"/>
      <c r="BF43" s="77"/>
      <c r="BG43" s="78"/>
    </row>
    <row r="44" spans="2:75" ht="15.3" x14ac:dyDescent="0.55000000000000004">
      <c r="B44" s="26">
        <v>1</v>
      </c>
      <c r="C44" s="67" t="s">
        <v>122</v>
      </c>
      <c r="D44" s="67"/>
      <c r="E44" s="67" t="s">
        <v>123</v>
      </c>
      <c r="F44" s="67"/>
      <c r="G44" s="67">
        <v>30</v>
      </c>
      <c r="H44" s="67"/>
      <c r="I44" s="64">
        <f t="shared" ref="I44:I53" si="12">IF(G44&gt;0,$CD$21*G44,"")</f>
        <v>4710</v>
      </c>
      <c r="J44" s="64"/>
      <c r="K44" s="82">
        <f>BC13-BC14</f>
        <v>15</v>
      </c>
      <c r="L44" s="82"/>
      <c r="M44" s="64">
        <f t="shared" ref="M44:M53" si="13">IF(G44&gt;1,ROUND(I44/(1.169*K44),2),"")</f>
        <v>268.61</v>
      </c>
      <c r="N44" s="64"/>
      <c r="O44" s="67">
        <v>22</v>
      </c>
      <c r="P44" s="67"/>
      <c r="Q44" s="67">
        <v>600</v>
      </c>
      <c r="R44" s="67"/>
      <c r="S44" s="67">
        <v>1000</v>
      </c>
      <c r="T44" s="67"/>
      <c r="U44" s="64">
        <f t="array" ref="U44">IF(G44&gt;0,VLOOKUP(O44&amp;S44&amp;Q44,CHOOSE({1,2,3},BS191:BS520&amp;BU191:BU520&amp;BT191:BT520,BV191:BV520),2,FALSE),"")</f>
        <v>1690</v>
      </c>
      <c r="V44" s="64"/>
      <c r="W44" s="64">
        <f t="shared" ref="W44:W53" si="14">IF(G44&gt;0,LOOKUP(U44,$CC$57:$CC$85),"")</f>
        <v>1600</v>
      </c>
      <c r="X44" s="64"/>
      <c r="Y44" s="64" cm="1">
        <f t="array" ref="Y44">IF(G44&gt;0,VLOOKUP(W44&amp;K44,CHOOSE({1,2},BT52:BT179&amp;BU52:BU179,BZ52:BZ179),2,FALSE),"")</f>
        <v>5</v>
      </c>
      <c r="Z44" s="64"/>
      <c r="AA44" s="65">
        <f t="shared" ref="AA44:AA53" si="15">IF(G44&gt;0,ROUND(AE44/AC44,2),"")</f>
        <v>0.36</v>
      </c>
      <c r="AB44" s="65"/>
      <c r="AC44" s="64">
        <f t="shared" ref="AC44:AC53" si="16">I44</f>
        <v>4710</v>
      </c>
      <c r="AD44" s="64"/>
      <c r="AE44" s="64">
        <f t="shared" ref="AE44:AE53" si="17">U44</f>
        <v>1690</v>
      </c>
      <c r="AF44" s="66"/>
      <c r="AG44" s="66"/>
      <c r="AH44" s="22"/>
      <c r="AI44" s="41" t="s">
        <v>75</v>
      </c>
      <c r="AJ44" s="40"/>
      <c r="AK44" s="40"/>
      <c r="AL44" s="40"/>
      <c r="AM44" s="40"/>
      <c r="AN44" s="40"/>
      <c r="AO44" s="40"/>
      <c r="AP44" s="40"/>
      <c r="AQ44" s="40"/>
      <c r="AR44" s="39" t="s">
        <v>14</v>
      </c>
      <c r="AS44" s="40" t="s">
        <v>36</v>
      </c>
      <c r="AT44" s="39" t="s">
        <v>14</v>
      </c>
      <c r="AU44" s="40" t="s">
        <v>37</v>
      </c>
      <c r="AW44" s="19" t="s">
        <v>14</v>
      </c>
      <c r="AX44" s="86" t="s">
        <v>124</v>
      </c>
      <c r="AY44" s="86"/>
      <c r="AZ44" s="86"/>
      <c r="BA44" s="86"/>
      <c r="BB44" s="86"/>
      <c r="BC44" s="86"/>
      <c r="BD44" s="86"/>
      <c r="BE44" s="77"/>
      <c r="BF44" s="77"/>
      <c r="BG44" s="78"/>
    </row>
    <row r="45" spans="2:75" ht="14.4" customHeight="1" x14ac:dyDescent="0.55000000000000004">
      <c r="B45" s="26">
        <v>2</v>
      </c>
      <c r="C45" s="67" t="s">
        <v>122</v>
      </c>
      <c r="D45" s="67"/>
      <c r="E45" s="67" t="s">
        <v>123</v>
      </c>
      <c r="F45" s="67"/>
      <c r="G45" s="67">
        <v>30</v>
      </c>
      <c r="H45" s="67"/>
      <c r="I45" s="64">
        <f t="shared" si="12"/>
        <v>4710</v>
      </c>
      <c r="J45" s="64"/>
      <c r="K45" s="64">
        <f t="shared" ref="K45:K53" si="18">$K$44</f>
        <v>15</v>
      </c>
      <c r="L45" s="64"/>
      <c r="M45" s="64">
        <f t="shared" si="13"/>
        <v>268.61</v>
      </c>
      <c r="N45" s="64"/>
      <c r="O45" s="67">
        <v>22</v>
      </c>
      <c r="P45" s="67"/>
      <c r="Q45" s="67">
        <v>600</v>
      </c>
      <c r="R45" s="67"/>
      <c r="S45" s="67">
        <v>1400</v>
      </c>
      <c r="T45" s="67"/>
      <c r="U45" s="64">
        <f t="array" ref="U45">IF(G45&gt;0,VLOOKUP(O45&amp;S45&amp;Q45,CHOOSE({1,2,3},BS192:BS521&amp;BU192:BU521&amp;BT192:BT521,BV192:BV521),2,FALSE),"")</f>
        <v>2370</v>
      </c>
      <c r="V45" s="64"/>
      <c r="W45" s="64">
        <f t="shared" si="14"/>
        <v>2200</v>
      </c>
      <c r="X45" s="64"/>
      <c r="Y45" s="64" cm="1">
        <f t="array" ref="Y45">IF(G45&gt;0,VLOOKUP(W45&amp;K45,CHOOSE({1,2},BT53:BT152&amp;BU53:BU152,BZ53:BZ152),2,FALSE),"")</f>
        <v>6</v>
      </c>
      <c r="Z45" s="64"/>
      <c r="AA45" s="65">
        <f t="shared" si="15"/>
        <v>0.5</v>
      </c>
      <c r="AB45" s="65"/>
      <c r="AC45" s="64">
        <f t="shared" si="16"/>
        <v>4710</v>
      </c>
      <c r="AD45" s="64"/>
      <c r="AE45" s="64">
        <f t="shared" si="17"/>
        <v>2370</v>
      </c>
      <c r="AF45" s="66"/>
      <c r="AG45" s="66"/>
      <c r="AH45" s="22"/>
      <c r="AI45" s="41" t="s">
        <v>91</v>
      </c>
      <c r="AJ45" s="40"/>
      <c r="AK45" s="40"/>
      <c r="AL45" s="40"/>
      <c r="AM45" s="40"/>
      <c r="AN45" s="40"/>
      <c r="AO45" s="40"/>
      <c r="AP45" s="40"/>
      <c r="AQ45" s="40"/>
      <c r="AR45" s="39" t="s">
        <v>14</v>
      </c>
      <c r="AS45" s="40" t="s">
        <v>36</v>
      </c>
      <c r="AT45" s="39" t="s">
        <v>14</v>
      </c>
      <c r="AU45" s="40" t="s">
        <v>37</v>
      </c>
      <c r="AW45" s="2"/>
      <c r="AX45" s="86"/>
      <c r="AY45" s="86"/>
      <c r="AZ45" s="86"/>
      <c r="BA45" s="86"/>
      <c r="BB45" s="86"/>
      <c r="BC45" s="86"/>
      <c r="BD45" s="86"/>
      <c r="BE45" s="77"/>
      <c r="BF45" s="77"/>
      <c r="BG45" s="78"/>
    </row>
    <row r="46" spans="2:75" ht="15" customHeight="1" x14ac:dyDescent="0.55000000000000004">
      <c r="B46" s="26">
        <v>3</v>
      </c>
      <c r="C46" s="67" t="s">
        <v>122</v>
      </c>
      <c r="D46" s="67"/>
      <c r="E46" s="67" t="s">
        <v>125</v>
      </c>
      <c r="F46" s="67"/>
      <c r="G46" s="67">
        <v>18</v>
      </c>
      <c r="H46" s="67"/>
      <c r="I46" s="64">
        <f t="shared" si="12"/>
        <v>2826</v>
      </c>
      <c r="J46" s="64"/>
      <c r="K46" s="64">
        <f t="shared" si="18"/>
        <v>15</v>
      </c>
      <c r="L46" s="64"/>
      <c r="M46" s="64">
        <f t="shared" si="13"/>
        <v>161.16</v>
      </c>
      <c r="N46" s="64"/>
      <c r="O46" s="67">
        <v>11</v>
      </c>
      <c r="P46" s="67"/>
      <c r="Q46" s="67">
        <v>500</v>
      </c>
      <c r="R46" s="67"/>
      <c r="S46" s="67">
        <v>1000</v>
      </c>
      <c r="T46" s="67"/>
      <c r="U46" s="64">
        <f t="array" ref="U46">IF(G46&gt;0,VLOOKUP(O46&amp;S46&amp;Q46,CHOOSE({1,2,3},BS193:BS522&amp;BU193:BU522&amp;BT193:BT522,BV193:BV522),2,FALSE),"")</f>
        <v>810</v>
      </c>
      <c r="V46" s="64"/>
      <c r="W46" s="64">
        <f t="shared" si="14"/>
        <v>800</v>
      </c>
      <c r="X46" s="64"/>
      <c r="Y46" s="64">
        <f t="array" ref="Y46">IF(G46&gt;0,VLOOKUP(W46&amp;K46,CHOOSE({1,2},BT54:BT153&amp;BU54:BU153,BZ54:BZ153),2,FALSE),"")</f>
        <v>3</v>
      </c>
      <c r="Z46" s="64"/>
      <c r="AA46" s="65">
        <f t="shared" si="15"/>
        <v>0.28999999999999998</v>
      </c>
      <c r="AB46" s="65"/>
      <c r="AC46" s="64">
        <f t="shared" si="16"/>
        <v>2826</v>
      </c>
      <c r="AD46" s="64"/>
      <c r="AE46" s="64">
        <f t="shared" si="17"/>
        <v>810</v>
      </c>
      <c r="AF46" s="66"/>
      <c r="AG46" s="66"/>
      <c r="AH46" s="2"/>
      <c r="AI46" s="40" t="s">
        <v>97</v>
      </c>
      <c r="AJ46" s="40"/>
      <c r="AK46" s="40"/>
      <c r="AL46" s="40"/>
      <c r="AM46" s="40"/>
      <c r="AN46" s="40"/>
      <c r="AO46" s="40"/>
      <c r="AP46" s="40"/>
      <c r="AQ46" s="40"/>
      <c r="AR46" s="39" t="s">
        <v>14</v>
      </c>
      <c r="AS46" s="40" t="s">
        <v>36</v>
      </c>
      <c r="AT46" s="39" t="s">
        <v>14</v>
      </c>
      <c r="AU46" s="40" t="s">
        <v>37</v>
      </c>
      <c r="AW46" s="19" t="s">
        <v>14</v>
      </c>
      <c r="AX46" s="41" t="s">
        <v>126</v>
      </c>
      <c r="AY46" s="40"/>
      <c r="AZ46" s="40"/>
      <c r="BA46" s="40"/>
      <c r="BB46" s="77"/>
      <c r="BC46" s="77"/>
      <c r="BD46" s="77"/>
      <c r="BE46" s="77"/>
      <c r="BF46" s="77"/>
      <c r="BG46" s="78"/>
    </row>
    <row r="47" spans="2:75" ht="15" customHeight="1" x14ac:dyDescent="0.55000000000000004">
      <c r="B47" s="26">
        <v>4</v>
      </c>
      <c r="C47" s="67" t="s">
        <v>122</v>
      </c>
      <c r="D47" s="67"/>
      <c r="E47" s="67" t="s">
        <v>127</v>
      </c>
      <c r="F47" s="67"/>
      <c r="G47" s="67">
        <v>8</v>
      </c>
      <c r="H47" s="67"/>
      <c r="I47" s="64">
        <f t="shared" si="12"/>
        <v>1256</v>
      </c>
      <c r="J47" s="64"/>
      <c r="K47" s="64">
        <f t="shared" si="18"/>
        <v>15</v>
      </c>
      <c r="L47" s="64"/>
      <c r="M47" s="64">
        <f t="shared" si="13"/>
        <v>71.63</v>
      </c>
      <c r="N47" s="64"/>
      <c r="O47" s="67">
        <v>21</v>
      </c>
      <c r="P47" s="67"/>
      <c r="Q47" s="67">
        <v>500</v>
      </c>
      <c r="R47" s="67"/>
      <c r="S47" s="67">
        <v>400</v>
      </c>
      <c r="T47" s="67"/>
      <c r="U47" s="64">
        <f t="array" ref="U47">IF(G47&gt;0,VLOOKUP(O47&amp;S47&amp;Q47,CHOOSE({1,2,3},BS194:BS523&amp;BU194:BU523&amp;BT194:BT523,BV194:BV523),2,FALSE),"")</f>
        <v>480</v>
      </c>
      <c r="V47" s="64"/>
      <c r="W47" s="64">
        <f t="shared" si="14"/>
        <v>400</v>
      </c>
      <c r="X47" s="64"/>
      <c r="Y47" s="64">
        <f t="array" ref="Y47">IF(G47&gt;0,VLOOKUP(W47&amp;K47,CHOOSE({1,2},BT55:BT154&amp;BU55:BU154,BZ55:BZ154),2,FALSE),"")</f>
        <v>2</v>
      </c>
      <c r="Z47" s="64"/>
      <c r="AA47" s="65">
        <f t="shared" si="15"/>
        <v>0.38</v>
      </c>
      <c r="AB47" s="65"/>
      <c r="AC47" s="64">
        <f t="shared" si="16"/>
        <v>1256</v>
      </c>
      <c r="AD47" s="64"/>
      <c r="AE47" s="64">
        <f t="shared" si="17"/>
        <v>480</v>
      </c>
      <c r="AF47" s="66"/>
      <c r="AG47" s="66"/>
      <c r="AH47" s="19" t="s">
        <v>14</v>
      </c>
      <c r="AI47" s="20" t="s">
        <v>128</v>
      </c>
      <c r="AJ47" s="20"/>
      <c r="AW47" s="18" t="s">
        <v>129</v>
      </c>
      <c r="AX47" s="20"/>
      <c r="BG47" s="4"/>
    </row>
    <row r="48" spans="2:75" ht="12.9" customHeight="1" x14ac:dyDescent="0.55000000000000004">
      <c r="B48" s="26">
        <v>5</v>
      </c>
      <c r="C48" s="67" t="s">
        <v>122</v>
      </c>
      <c r="D48" s="67"/>
      <c r="E48" s="67" t="s">
        <v>130</v>
      </c>
      <c r="F48" s="67"/>
      <c r="G48" s="67">
        <v>9</v>
      </c>
      <c r="H48" s="67"/>
      <c r="I48" s="64">
        <f t="shared" si="12"/>
        <v>1413</v>
      </c>
      <c r="J48" s="64"/>
      <c r="K48" s="64">
        <f t="shared" si="18"/>
        <v>15</v>
      </c>
      <c r="L48" s="64"/>
      <c r="M48" s="64">
        <f t="shared" si="13"/>
        <v>80.58</v>
      </c>
      <c r="N48" s="64"/>
      <c r="O48" s="67">
        <v>21</v>
      </c>
      <c r="P48" s="67"/>
      <c r="Q48" s="67">
        <v>500</v>
      </c>
      <c r="R48" s="67"/>
      <c r="S48" s="67">
        <v>1000</v>
      </c>
      <c r="T48" s="67"/>
      <c r="U48" s="64">
        <f t="array" ref="U48">IF(G48&gt;0,VLOOKUP(O48&amp;S48&amp;Q48,CHOOSE({1,2,3},BS195:BS524&amp;BU195:BU524&amp;BT195:BT524,BV195:BV524),2,FALSE),"")</f>
        <v>1210</v>
      </c>
      <c r="V48" s="64"/>
      <c r="W48" s="64">
        <f t="shared" si="14"/>
        <v>1200</v>
      </c>
      <c r="X48" s="64"/>
      <c r="Y48" s="64">
        <f t="array" ref="Y48">IF(G48&gt;0,VLOOKUP(W48&amp;K48,CHOOSE({1,2},BT56:BT155&amp;BU56:BU155,BZ56:BZ155),2,FALSE),"")</f>
        <v>4</v>
      </c>
      <c r="Z48" s="64"/>
      <c r="AA48" s="65">
        <f t="shared" si="15"/>
        <v>0.86</v>
      </c>
      <c r="AB48" s="65"/>
      <c r="AC48" s="64">
        <f t="shared" si="16"/>
        <v>1413</v>
      </c>
      <c r="AD48" s="64"/>
      <c r="AE48" s="64">
        <f t="shared" si="17"/>
        <v>1210</v>
      </c>
      <c r="AF48" s="66"/>
      <c r="AG48" s="66"/>
      <c r="AH48" s="22"/>
      <c r="AI48" s="35" t="s">
        <v>131</v>
      </c>
      <c r="AJ48" s="36"/>
      <c r="AK48" s="36"/>
      <c r="AL48" s="36"/>
      <c r="AM48" s="36"/>
      <c r="AN48" s="36"/>
      <c r="AO48" s="36"/>
      <c r="AP48" s="36"/>
      <c r="AQ48" s="36"/>
      <c r="AR48" s="37" t="s">
        <v>14</v>
      </c>
      <c r="AS48" s="36" t="s">
        <v>36</v>
      </c>
      <c r="AT48" s="37" t="s">
        <v>14</v>
      </c>
      <c r="AU48" s="36" t="s">
        <v>37</v>
      </c>
      <c r="AW48" s="19" t="s">
        <v>14</v>
      </c>
      <c r="AX48" s="35" t="s">
        <v>132</v>
      </c>
      <c r="AY48" s="36"/>
      <c r="AZ48" s="36"/>
      <c r="BA48" s="36"/>
      <c r="BB48" s="36"/>
      <c r="BC48" s="36"/>
      <c r="BD48" s="36"/>
      <c r="BE48" s="37" t="s">
        <v>14</v>
      </c>
      <c r="BF48" s="37"/>
      <c r="BG48" s="45" t="s">
        <v>36</v>
      </c>
      <c r="BW48" s="21" t="s">
        <v>133</v>
      </c>
    </row>
    <row r="49" spans="2:106" ht="14.25" customHeight="1" x14ac:dyDescent="0.55000000000000004">
      <c r="B49" s="26">
        <v>6</v>
      </c>
      <c r="C49" s="67" t="s">
        <v>134</v>
      </c>
      <c r="D49" s="67"/>
      <c r="E49" s="67" t="s">
        <v>135</v>
      </c>
      <c r="F49" s="67"/>
      <c r="G49" s="67">
        <v>17</v>
      </c>
      <c r="H49" s="67"/>
      <c r="I49" s="64">
        <f t="shared" si="12"/>
        <v>2669</v>
      </c>
      <c r="J49" s="64"/>
      <c r="K49" s="64">
        <f t="shared" si="18"/>
        <v>15</v>
      </c>
      <c r="L49" s="64"/>
      <c r="M49" s="64">
        <f t="shared" si="13"/>
        <v>152.21</v>
      </c>
      <c r="N49" s="64"/>
      <c r="O49" s="67">
        <v>21</v>
      </c>
      <c r="P49" s="67"/>
      <c r="Q49" s="67">
        <v>500</v>
      </c>
      <c r="R49" s="67"/>
      <c r="S49" s="67">
        <v>1000</v>
      </c>
      <c r="T49" s="67"/>
      <c r="U49" s="64">
        <f t="array" ref="U49">IF(G49&gt;0,VLOOKUP(O49&amp;S49&amp;Q49,CHOOSE({1,2,3},BS196:BS525&amp;BU196:BU525&amp;BT196:BT525,BV196:BV525),2,FALSE),"")</f>
        <v>1210</v>
      </c>
      <c r="V49" s="64"/>
      <c r="W49" s="64">
        <f t="shared" si="14"/>
        <v>1200</v>
      </c>
      <c r="X49" s="64"/>
      <c r="Y49" s="64">
        <f t="array" ref="Y49">IF(G49&gt;0,VLOOKUP(W49&amp;K49,CHOOSE({1,2},BT57:BT156&amp;BU57:BU156,BZ57:BZ156),2,FALSE),"")</f>
        <v>4</v>
      </c>
      <c r="Z49" s="64"/>
      <c r="AA49" s="65">
        <f t="shared" si="15"/>
        <v>0.45</v>
      </c>
      <c r="AB49" s="65"/>
      <c r="AC49" s="64">
        <f t="shared" si="16"/>
        <v>2669</v>
      </c>
      <c r="AD49" s="64"/>
      <c r="AE49" s="64">
        <f t="shared" si="17"/>
        <v>1210</v>
      </c>
      <c r="AF49" s="66"/>
      <c r="AG49" s="66"/>
      <c r="AH49" s="2"/>
      <c r="AI49" s="41" t="s">
        <v>136</v>
      </c>
      <c r="AJ49" s="40"/>
      <c r="AK49" s="40"/>
      <c r="AL49" s="40"/>
      <c r="AM49" s="40"/>
      <c r="AN49" s="40"/>
      <c r="AO49" s="40"/>
      <c r="AP49" s="40"/>
      <c r="AQ49" s="40"/>
      <c r="AR49" s="39" t="s">
        <v>14</v>
      </c>
      <c r="AS49" s="40" t="s">
        <v>36</v>
      </c>
      <c r="AT49" s="39" t="s">
        <v>14</v>
      </c>
      <c r="AU49" s="40" t="s">
        <v>37</v>
      </c>
      <c r="AW49" s="19" t="s">
        <v>14</v>
      </c>
      <c r="AX49" s="76" t="s">
        <v>137</v>
      </c>
      <c r="AY49" s="76"/>
      <c r="AZ49" s="76"/>
      <c r="BA49" s="76"/>
      <c r="BB49" s="76"/>
      <c r="BC49" s="76"/>
      <c r="BD49" s="76"/>
      <c r="BE49" s="34"/>
      <c r="BF49" s="34"/>
      <c r="BG49" s="34"/>
      <c r="BV49" s="21" t="s">
        <v>118</v>
      </c>
      <c r="BW49" s="21" t="s">
        <v>138</v>
      </c>
      <c r="BZ49" s="21" t="s">
        <v>139</v>
      </c>
    </row>
    <row r="50" spans="2:106" ht="14.25" customHeight="1" x14ac:dyDescent="0.55000000000000004">
      <c r="B50" s="26">
        <v>7</v>
      </c>
      <c r="C50" s="67" t="s">
        <v>134</v>
      </c>
      <c r="D50" s="67"/>
      <c r="E50" s="67" t="s">
        <v>140</v>
      </c>
      <c r="F50" s="67"/>
      <c r="G50" s="67">
        <v>17</v>
      </c>
      <c r="H50" s="67"/>
      <c r="I50" s="64">
        <f t="shared" si="12"/>
        <v>2669</v>
      </c>
      <c r="J50" s="64"/>
      <c r="K50" s="64">
        <f t="shared" si="18"/>
        <v>15</v>
      </c>
      <c r="L50" s="64"/>
      <c r="M50" s="64">
        <f t="shared" si="13"/>
        <v>152.21</v>
      </c>
      <c r="N50" s="64"/>
      <c r="O50" s="67">
        <v>21</v>
      </c>
      <c r="P50" s="67"/>
      <c r="Q50" s="67">
        <v>500</v>
      </c>
      <c r="R50" s="67"/>
      <c r="S50" s="67">
        <v>1000</v>
      </c>
      <c r="T50" s="67"/>
      <c r="U50" s="64">
        <f t="array" ref="U50">IF(G50&gt;0,VLOOKUP(O50&amp;S50&amp;Q50,CHOOSE({1,2,3},BS197:BS526&amp;BU197:BU526&amp;BT197:BT526,BV197:BV526),2,FALSE),"")</f>
        <v>1210</v>
      </c>
      <c r="V50" s="64"/>
      <c r="W50" s="64">
        <f t="shared" si="14"/>
        <v>1200</v>
      </c>
      <c r="X50" s="64"/>
      <c r="Y50" s="64">
        <f t="array" ref="Y50">IF(G50&gt;0,VLOOKUP(W50&amp;K50,CHOOSE({1,2},BT58:BT157&amp;BU58:BU157,BZ58:BZ157),2,FALSE),"")</f>
        <v>4</v>
      </c>
      <c r="Z50" s="64"/>
      <c r="AA50" s="65">
        <f t="shared" si="15"/>
        <v>0.45</v>
      </c>
      <c r="AB50" s="65"/>
      <c r="AC50" s="64">
        <f t="shared" si="16"/>
        <v>2669</v>
      </c>
      <c r="AD50" s="64"/>
      <c r="AE50" s="64">
        <f t="shared" si="17"/>
        <v>1210</v>
      </c>
      <c r="AF50" s="66"/>
      <c r="AG50" s="66"/>
      <c r="AH50" s="22"/>
      <c r="AI50" s="41" t="s">
        <v>75</v>
      </c>
      <c r="AJ50" s="40"/>
      <c r="AK50" s="40"/>
      <c r="AL50" s="40"/>
      <c r="AM50" s="40"/>
      <c r="AN50" s="40"/>
      <c r="AO50" s="40"/>
      <c r="AP50" s="40"/>
      <c r="AQ50" s="40"/>
      <c r="AR50" s="39" t="s">
        <v>14</v>
      </c>
      <c r="AS50" s="40" t="s">
        <v>36</v>
      </c>
      <c r="AT50" s="39" t="s">
        <v>14</v>
      </c>
      <c r="AU50" s="40" t="s">
        <v>37</v>
      </c>
      <c r="AW50" s="2"/>
      <c r="AX50" s="69"/>
      <c r="AY50" s="69"/>
      <c r="AZ50" s="69"/>
      <c r="BA50" s="69"/>
      <c r="BB50" s="69"/>
      <c r="BC50" s="69"/>
      <c r="BD50" s="69"/>
      <c r="BE50" s="37" t="s">
        <v>14</v>
      </c>
      <c r="BF50" s="37"/>
      <c r="BG50" s="45" t="s">
        <v>36</v>
      </c>
      <c r="BU50" s="21" t="s">
        <v>141</v>
      </c>
      <c r="BV50" s="21">
        <v>200</v>
      </c>
      <c r="CA50" s="21">
        <v>250</v>
      </c>
      <c r="CB50" s="21">
        <v>300</v>
      </c>
      <c r="CC50" s="21">
        <v>400</v>
      </c>
      <c r="CD50" s="21">
        <v>500</v>
      </c>
      <c r="CE50" s="21">
        <v>600</v>
      </c>
      <c r="CF50" s="21">
        <v>700</v>
      </c>
      <c r="CG50" s="21">
        <v>800</v>
      </c>
      <c r="CH50" s="21">
        <v>900</v>
      </c>
      <c r="CI50" s="21">
        <v>1000</v>
      </c>
      <c r="CJ50" s="21">
        <v>1200</v>
      </c>
      <c r="CK50" s="21">
        <v>1400</v>
      </c>
      <c r="CL50" s="21">
        <v>1600</v>
      </c>
      <c r="CM50" s="21">
        <v>1800</v>
      </c>
      <c r="CN50" s="21">
        <v>2000</v>
      </c>
      <c r="CO50" s="21">
        <v>2200</v>
      </c>
      <c r="CP50" s="21">
        <v>2400</v>
      </c>
      <c r="CQ50" s="21">
        <v>2600</v>
      </c>
      <c r="CR50" s="21">
        <v>2800</v>
      </c>
      <c r="CS50" s="21">
        <v>3000</v>
      </c>
      <c r="CT50" s="21">
        <v>3200</v>
      </c>
      <c r="CU50" s="21">
        <v>3400</v>
      </c>
      <c r="CV50" s="21">
        <v>3600</v>
      </c>
      <c r="CW50" s="21">
        <v>3800</v>
      </c>
      <c r="CX50" s="21">
        <v>4000</v>
      </c>
      <c r="CY50" s="21">
        <v>4800</v>
      </c>
      <c r="CZ50" s="21">
        <v>5300</v>
      </c>
      <c r="DA50" s="21">
        <v>6500</v>
      </c>
      <c r="DB50" s="21">
        <v>6800</v>
      </c>
    </row>
    <row r="51" spans="2:106" ht="14.25" customHeight="1" x14ac:dyDescent="0.55000000000000004">
      <c r="B51" s="26">
        <v>8</v>
      </c>
      <c r="C51" s="67" t="s">
        <v>134</v>
      </c>
      <c r="D51" s="67"/>
      <c r="E51" s="67" t="s">
        <v>142</v>
      </c>
      <c r="F51" s="67"/>
      <c r="G51" s="67">
        <v>12</v>
      </c>
      <c r="H51" s="67"/>
      <c r="I51" s="64">
        <f t="shared" si="12"/>
        <v>1884</v>
      </c>
      <c r="J51" s="64"/>
      <c r="K51" s="64">
        <f t="shared" si="18"/>
        <v>15</v>
      </c>
      <c r="L51" s="64"/>
      <c r="M51" s="64">
        <f t="shared" si="13"/>
        <v>107.44</v>
      </c>
      <c r="N51" s="64"/>
      <c r="O51" s="67">
        <v>21</v>
      </c>
      <c r="P51" s="67"/>
      <c r="Q51" s="67">
        <v>500</v>
      </c>
      <c r="R51" s="67"/>
      <c r="S51" s="67">
        <v>1000</v>
      </c>
      <c r="T51" s="67"/>
      <c r="U51" s="64">
        <f t="array" ref="U51">IF(G51&gt;0,VLOOKUP(O51&amp;S51&amp;Q51,CHOOSE({1,2,3},BS198:BS527&amp;BU198:BU527&amp;BT198:BT527,BV198:BV527),2,FALSE),"")</f>
        <v>1210</v>
      </c>
      <c r="V51" s="64"/>
      <c r="W51" s="64">
        <f t="shared" si="14"/>
        <v>1200</v>
      </c>
      <c r="X51" s="64"/>
      <c r="Y51" s="64">
        <f t="array" ref="Y51">IF(G51&gt;0,VLOOKUP(W51&amp;K51,CHOOSE({1,2},BT59:BT158&amp;BU59:BU158,BZ59:BZ158),2,FALSE),"")</f>
        <v>4</v>
      </c>
      <c r="Z51" s="64"/>
      <c r="AA51" s="65">
        <f t="shared" si="15"/>
        <v>0.64</v>
      </c>
      <c r="AB51" s="65"/>
      <c r="AC51" s="64">
        <f t="shared" si="16"/>
        <v>1884</v>
      </c>
      <c r="AD51" s="64"/>
      <c r="AE51" s="64">
        <f t="shared" si="17"/>
        <v>1210</v>
      </c>
      <c r="AF51" s="66"/>
      <c r="AG51" s="66"/>
      <c r="AH51" s="22"/>
      <c r="AI51" s="41" t="s">
        <v>91</v>
      </c>
      <c r="AJ51" s="40"/>
      <c r="AK51" s="40"/>
      <c r="AL51" s="40"/>
      <c r="AM51" s="40"/>
      <c r="AN51" s="40"/>
      <c r="AO51" s="40"/>
      <c r="AP51" s="40"/>
      <c r="AQ51" s="40"/>
      <c r="AR51" s="39" t="s">
        <v>14</v>
      </c>
      <c r="AS51" s="40" t="s">
        <v>36</v>
      </c>
      <c r="AT51" s="39" t="s">
        <v>14</v>
      </c>
      <c r="AU51" s="40" t="s">
        <v>37</v>
      </c>
      <c r="AW51" s="19" t="s">
        <v>14</v>
      </c>
      <c r="AX51" s="68" t="s">
        <v>143</v>
      </c>
      <c r="AY51" s="68"/>
      <c r="AZ51" s="68"/>
      <c r="BA51" s="68"/>
      <c r="BB51" s="68"/>
      <c r="BC51" s="68"/>
      <c r="BD51" s="68"/>
      <c r="BE51" s="38"/>
      <c r="BF51" s="38"/>
      <c r="BG51" s="38"/>
      <c r="BU51" s="21" t="s">
        <v>144</v>
      </c>
      <c r="BV51" s="21" t="s">
        <v>145</v>
      </c>
      <c r="CA51" s="21" t="s">
        <v>146</v>
      </c>
      <c r="CB51" s="21" t="s">
        <v>147</v>
      </c>
    </row>
    <row r="52" spans="2:106" ht="14.4" customHeight="1" x14ac:dyDescent="0.55000000000000004">
      <c r="B52" s="26">
        <v>9</v>
      </c>
      <c r="C52" s="67" t="s">
        <v>134</v>
      </c>
      <c r="D52" s="67"/>
      <c r="E52" s="67" t="s">
        <v>148</v>
      </c>
      <c r="F52" s="67"/>
      <c r="G52" s="67">
        <v>15</v>
      </c>
      <c r="H52" s="67"/>
      <c r="I52" s="64">
        <f t="shared" si="12"/>
        <v>2355</v>
      </c>
      <c r="J52" s="64"/>
      <c r="K52" s="64">
        <f t="shared" si="18"/>
        <v>15</v>
      </c>
      <c r="L52" s="64"/>
      <c r="M52" s="64">
        <f t="shared" si="13"/>
        <v>134.30000000000001</v>
      </c>
      <c r="N52" s="64"/>
      <c r="O52" s="67">
        <v>21</v>
      </c>
      <c r="P52" s="67"/>
      <c r="Q52" s="67">
        <v>350</v>
      </c>
      <c r="R52" s="67"/>
      <c r="S52" s="67">
        <v>500</v>
      </c>
      <c r="T52" s="67"/>
      <c r="U52" s="64">
        <f t="array" ref="U52">IF(G52&gt;0,VLOOKUP(O52&amp;S52&amp;Q52,CHOOSE({1,2,3},BS199:BS528&amp;BU199:BU528&amp;BT199:BT528,BV199:BV528),2,FALSE),"")</f>
        <v>460</v>
      </c>
      <c r="V52" s="64"/>
      <c r="W52" s="64">
        <f t="shared" si="14"/>
        <v>400</v>
      </c>
      <c r="X52" s="64"/>
      <c r="Y52" s="64">
        <f t="array" ref="Y52">IF(G52&gt;0,VLOOKUP(W52&amp;K52,CHOOSE({1,2},BT60:BT159&amp;BU60:BU159,BZ60:BZ159),2,FALSE),"")</f>
        <v>2</v>
      </c>
      <c r="Z52" s="64"/>
      <c r="AA52" s="65">
        <f t="shared" si="15"/>
        <v>0.2</v>
      </c>
      <c r="AB52" s="65"/>
      <c r="AC52" s="64">
        <f t="shared" si="16"/>
        <v>2355</v>
      </c>
      <c r="AD52" s="64"/>
      <c r="AE52" s="64">
        <f t="shared" si="17"/>
        <v>460</v>
      </c>
      <c r="AF52" s="66"/>
      <c r="AG52" s="66"/>
      <c r="AH52" s="22"/>
      <c r="AI52" s="41" t="s">
        <v>97</v>
      </c>
      <c r="AJ52" s="40"/>
      <c r="AK52" s="40"/>
      <c r="AL52" s="40"/>
      <c r="AM52" s="40"/>
      <c r="AN52" s="40"/>
      <c r="AO52" s="40"/>
      <c r="AP52" s="40"/>
      <c r="AQ52" s="40"/>
      <c r="AR52" s="39" t="s">
        <v>14</v>
      </c>
      <c r="AS52" s="40" t="s">
        <v>36</v>
      </c>
      <c r="AT52" s="39" t="s">
        <v>14</v>
      </c>
      <c r="AU52" s="40" t="s">
        <v>37</v>
      </c>
      <c r="AW52" s="2"/>
      <c r="AX52" s="76"/>
      <c r="AY52" s="76"/>
      <c r="AZ52" s="76"/>
      <c r="BA52" s="76"/>
      <c r="BB52" s="76"/>
      <c r="BC52" s="76"/>
      <c r="BD52" s="76"/>
      <c r="BE52" s="48"/>
      <c r="BF52" s="48"/>
      <c r="BG52" s="27"/>
      <c r="BT52" s="21">
        <v>200</v>
      </c>
      <c r="BU52" s="21">
        <v>10</v>
      </c>
      <c r="BV52" s="21">
        <v>2</v>
      </c>
      <c r="BW52" s="21">
        <v>2</v>
      </c>
      <c r="BZ52" s="21">
        <f t="shared" ref="BZ52:BZ115" si="19">IF($Y$42=$M$115,BV52,BW52)</f>
        <v>2</v>
      </c>
      <c r="CA52" s="21">
        <v>2</v>
      </c>
      <c r="CB52" s="21">
        <v>3</v>
      </c>
      <c r="CC52" s="21">
        <v>3</v>
      </c>
      <c r="CD52" s="21">
        <v>3</v>
      </c>
      <c r="CE52" s="21">
        <v>5</v>
      </c>
      <c r="CF52" s="21">
        <v>6</v>
      </c>
      <c r="CG52" s="21">
        <v>7</v>
      </c>
      <c r="CH52" s="21">
        <v>8</v>
      </c>
      <c r="CI52" s="21">
        <v>9</v>
      </c>
      <c r="CJ52" s="21">
        <v>10</v>
      </c>
      <c r="CK52" s="21">
        <v>12</v>
      </c>
      <c r="CL52" s="21">
        <v>14</v>
      </c>
      <c r="CM52" s="21">
        <v>15</v>
      </c>
    </row>
    <row r="53" spans="2:106" ht="15.3" x14ac:dyDescent="0.55000000000000004">
      <c r="B53" s="26">
        <v>10</v>
      </c>
      <c r="C53" s="67" t="s">
        <v>134</v>
      </c>
      <c r="D53" s="67"/>
      <c r="E53" s="67" t="s">
        <v>130</v>
      </c>
      <c r="F53" s="67"/>
      <c r="G53" s="67">
        <v>15</v>
      </c>
      <c r="H53" s="67"/>
      <c r="I53" s="64">
        <f t="shared" si="12"/>
        <v>2355</v>
      </c>
      <c r="J53" s="64"/>
      <c r="K53" s="64">
        <f t="shared" si="18"/>
        <v>15</v>
      </c>
      <c r="L53" s="64"/>
      <c r="M53" s="64">
        <f t="shared" si="13"/>
        <v>134.30000000000001</v>
      </c>
      <c r="N53" s="64"/>
      <c r="O53" s="67">
        <v>21</v>
      </c>
      <c r="P53" s="67"/>
      <c r="Q53" s="67">
        <v>350</v>
      </c>
      <c r="R53" s="67"/>
      <c r="S53" s="67">
        <v>600</v>
      </c>
      <c r="T53" s="67"/>
      <c r="U53" s="64">
        <f t="array" ref="U53">IF(G53&gt;0,VLOOKUP(O53&amp;S53&amp;Q53,CHOOSE({1,2,3},BS200:BS529&amp;BU200:BU529&amp;BT200:BT529,BV200:BV529),2,FALSE),"")</f>
        <v>550</v>
      </c>
      <c r="V53" s="64"/>
      <c r="W53" s="64">
        <f t="shared" si="14"/>
        <v>500</v>
      </c>
      <c r="X53" s="64"/>
      <c r="Y53" s="64">
        <f t="array" ref="Y53">IF(G53&gt;0,VLOOKUP(W53&amp;K53,CHOOSE({1,2},BT61:BT160&amp;BU61:BU160,BZ61:BZ160),2,FALSE),"")</f>
        <v>3</v>
      </c>
      <c r="Z53" s="64"/>
      <c r="AA53" s="65">
        <f t="shared" si="15"/>
        <v>0.23</v>
      </c>
      <c r="AB53" s="65"/>
      <c r="AC53" s="64">
        <f t="shared" si="16"/>
        <v>2355</v>
      </c>
      <c r="AD53" s="64"/>
      <c r="AE53" s="64">
        <f t="shared" si="17"/>
        <v>550</v>
      </c>
      <c r="AF53" s="66"/>
      <c r="AG53" s="66"/>
      <c r="AH53" s="18" t="s">
        <v>149</v>
      </c>
      <c r="AI53" s="20"/>
      <c r="AW53" s="2"/>
      <c r="AX53" s="69"/>
      <c r="AY53" s="69"/>
      <c r="AZ53" s="69"/>
      <c r="BA53" s="69"/>
      <c r="BB53" s="69"/>
      <c r="BC53" s="69"/>
      <c r="BD53" s="69"/>
      <c r="BE53" s="37" t="s">
        <v>14</v>
      </c>
      <c r="BF53" s="37"/>
      <c r="BG53" s="45" t="s">
        <v>36</v>
      </c>
      <c r="BT53" s="21">
        <v>200</v>
      </c>
      <c r="BU53" s="21">
        <v>15</v>
      </c>
      <c r="BV53" s="21">
        <v>1</v>
      </c>
      <c r="BW53" s="21">
        <v>1</v>
      </c>
      <c r="BZ53" s="21">
        <f t="shared" si="19"/>
        <v>1</v>
      </c>
      <c r="CA53" s="21">
        <v>1</v>
      </c>
      <c r="CB53" s="21">
        <v>2</v>
      </c>
      <c r="CC53" s="21">
        <v>2</v>
      </c>
      <c r="CD53" s="21">
        <v>2</v>
      </c>
      <c r="CE53" s="21">
        <v>3</v>
      </c>
      <c r="CF53" s="21">
        <v>4</v>
      </c>
      <c r="CG53" s="21">
        <v>5</v>
      </c>
      <c r="CH53" s="21">
        <v>5</v>
      </c>
      <c r="CI53" s="21">
        <v>6</v>
      </c>
      <c r="CJ53" s="21">
        <v>7</v>
      </c>
      <c r="CK53" s="21">
        <v>8</v>
      </c>
      <c r="CL53" s="21">
        <v>9</v>
      </c>
      <c r="CM53" s="21">
        <v>10</v>
      </c>
      <c r="CN53" s="21">
        <v>12</v>
      </c>
      <c r="CO53" s="21">
        <v>13</v>
      </c>
      <c r="CP53" s="21">
        <v>14</v>
      </c>
      <c r="CQ53" s="21">
        <v>15</v>
      </c>
    </row>
    <row r="54" spans="2:106" ht="14.4" customHeight="1" x14ac:dyDescent="0.55000000000000004">
      <c r="B54" s="26">
        <v>11</v>
      </c>
      <c r="C54" s="67"/>
      <c r="D54" s="67"/>
      <c r="E54" s="67"/>
      <c r="F54" s="67"/>
      <c r="G54" s="67"/>
      <c r="H54" s="67"/>
      <c r="I54" s="64"/>
      <c r="J54" s="64"/>
      <c r="K54" s="64"/>
      <c r="L54" s="64"/>
      <c r="M54" s="64"/>
      <c r="N54" s="64"/>
      <c r="O54" s="67"/>
      <c r="P54" s="67"/>
      <c r="Q54" s="67"/>
      <c r="R54" s="67"/>
      <c r="S54" s="67"/>
      <c r="T54" s="67"/>
      <c r="U54" s="64"/>
      <c r="V54" s="64"/>
      <c r="W54" s="64"/>
      <c r="X54" s="64"/>
      <c r="Y54" s="64"/>
      <c r="Z54" s="64"/>
      <c r="AA54" s="65"/>
      <c r="AB54" s="65"/>
      <c r="AC54" s="64"/>
      <c r="AD54" s="64"/>
      <c r="AE54" s="64"/>
      <c r="AF54" s="66"/>
      <c r="AG54" s="66"/>
      <c r="AH54" s="22"/>
      <c r="AI54" s="72" t="s">
        <v>150</v>
      </c>
      <c r="AJ54" s="72"/>
      <c r="AK54" s="72"/>
      <c r="AL54" s="72"/>
      <c r="AM54" s="72"/>
      <c r="AN54" s="72"/>
      <c r="AO54" s="72"/>
      <c r="AP54" s="72"/>
      <c r="AQ54" s="72"/>
      <c r="AR54" s="34"/>
      <c r="AS54" s="34"/>
      <c r="AT54" s="34"/>
      <c r="AU54" s="34"/>
      <c r="AW54" s="19" t="s">
        <v>14</v>
      </c>
      <c r="AX54" s="73" t="s">
        <v>151</v>
      </c>
      <c r="AY54" s="73"/>
      <c r="AZ54" s="73"/>
      <c r="BA54" s="73"/>
      <c r="BB54" s="73"/>
      <c r="BC54" s="73"/>
      <c r="BD54" s="73"/>
      <c r="BE54" s="38"/>
      <c r="BF54" s="38"/>
      <c r="BG54" s="38"/>
      <c r="BT54" s="21">
        <v>200</v>
      </c>
      <c r="BU54" s="21">
        <v>20</v>
      </c>
      <c r="BV54" s="21">
        <v>1</v>
      </c>
      <c r="BW54" s="21">
        <v>1</v>
      </c>
      <c r="BZ54" s="21">
        <f t="shared" si="19"/>
        <v>1</v>
      </c>
      <c r="CA54" s="21">
        <v>1</v>
      </c>
      <c r="CB54" s="21">
        <v>1</v>
      </c>
      <c r="CC54" s="21">
        <v>2</v>
      </c>
      <c r="CD54" s="21">
        <v>2</v>
      </c>
      <c r="CE54" s="21">
        <v>3</v>
      </c>
      <c r="CF54" s="21">
        <v>3</v>
      </c>
      <c r="CG54" s="21">
        <v>3</v>
      </c>
      <c r="CH54" s="21">
        <v>4</v>
      </c>
      <c r="CI54" s="21">
        <v>4</v>
      </c>
      <c r="CJ54" s="21">
        <v>5</v>
      </c>
      <c r="CK54" s="21">
        <v>6</v>
      </c>
      <c r="CL54" s="21">
        <v>7</v>
      </c>
      <c r="CM54" s="21">
        <v>8</v>
      </c>
      <c r="CN54" s="21">
        <v>9</v>
      </c>
      <c r="CO54" s="21">
        <v>10</v>
      </c>
      <c r="CP54" s="21">
        <v>10</v>
      </c>
      <c r="CQ54" s="21">
        <v>11</v>
      </c>
      <c r="CR54" s="21">
        <v>12</v>
      </c>
      <c r="CS54" s="21">
        <v>13</v>
      </c>
      <c r="CT54" s="21">
        <v>14</v>
      </c>
      <c r="CU54" s="21">
        <v>15</v>
      </c>
    </row>
    <row r="55" spans="2:106" ht="12.9" customHeight="1" x14ac:dyDescent="0.55000000000000004">
      <c r="B55" s="26">
        <v>12</v>
      </c>
      <c r="C55" s="67"/>
      <c r="D55" s="67"/>
      <c r="E55" s="67"/>
      <c r="F55" s="67"/>
      <c r="G55" s="67"/>
      <c r="H55" s="67"/>
      <c r="I55" s="64"/>
      <c r="J55" s="64"/>
      <c r="K55" s="64"/>
      <c r="L55" s="64"/>
      <c r="M55" s="64"/>
      <c r="N55" s="64"/>
      <c r="O55" s="67"/>
      <c r="P55" s="67"/>
      <c r="Q55" s="67"/>
      <c r="R55" s="67"/>
      <c r="S55" s="67"/>
      <c r="T55" s="67"/>
      <c r="U55" s="64"/>
      <c r="V55" s="64"/>
      <c r="W55" s="64"/>
      <c r="X55" s="64"/>
      <c r="Y55" s="64"/>
      <c r="Z55" s="64"/>
      <c r="AA55" s="65"/>
      <c r="AB55" s="65"/>
      <c r="AC55" s="64"/>
      <c r="AD55" s="64"/>
      <c r="AE55" s="64"/>
      <c r="AF55" s="66"/>
      <c r="AG55" s="66"/>
      <c r="AH55" s="22"/>
      <c r="AI55" s="71"/>
      <c r="AJ55" s="71"/>
      <c r="AK55" s="71"/>
      <c r="AL55" s="71"/>
      <c r="AM55" s="71"/>
      <c r="AN55" s="71"/>
      <c r="AO55" s="71"/>
      <c r="AP55" s="71"/>
      <c r="AQ55" s="71"/>
      <c r="AR55" s="37" t="s">
        <v>14</v>
      </c>
      <c r="AS55" s="36" t="s">
        <v>36</v>
      </c>
      <c r="AT55" s="37" t="s">
        <v>14</v>
      </c>
      <c r="AU55" s="36" t="s">
        <v>37</v>
      </c>
      <c r="AW55" s="2"/>
      <c r="AX55" s="74"/>
      <c r="AY55" s="74"/>
      <c r="AZ55" s="74"/>
      <c r="BA55" s="74"/>
      <c r="BB55" s="74"/>
      <c r="BC55" s="74"/>
      <c r="BD55" s="74"/>
      <c r="BE55" s="48"/>
      <c r="BF55" s="48"/>
      <c r="BG55" s="27"/>
      <c r="BT55" s="21">
        <v>200</v>
      </c>
      <c r="BU55" s="21">
        <v>40</v>
      </c>
      <c r="BV55" s="21" t="s">
        <v>152</v>
      </c>
      <c r="BZ55" s="21">
        <f t="shared" si="19"/>
        <v>0</v>
      </c>
      <c r="CA55" s="21">
        <v>1</v>
      </c>
      <c r="CB55" s="21">
        <v>1</v>
      </c>
      <c r="CC55" s="21">
        <v>1</v>
      </c>
      <c r="CD55" s="21">
        <v>1</v>
      </c>
      <c r="CE55" s="21">
        <v>1</v>
      </c>
      <c r="CF55" s="21">
        <v>2</v>
      </c>
      <c r="CG55" s="21">
        <v>2</v>
      </c>
      <c r="CH55" s="21">
        <v>2</v>
      </c>
      <c r="CI55" s="21">
        <v>2</v>
      </c>
      <c r="CJ55" s="21">
        <v>3</v>
      </c>
      <c r="CK55" s="21">
        <v>3</v>
      </c>
      <c r="CL55" s="21">
        <v>3</v>
      </c>
      <c r="CM55" s="21">
        <v>4</v>
      </c>
      <c r="CN55" s="21">
        <v>4</v>
      </c>
      <c r="CO55" s="21">
        <v>5</v>
      </c>
      <c r="CP55" s="21">
        <v>5</v>
      </c>
      <c r="CQ55" s="21">
        <v>6</v>
      </c>
      <c r="CR55" s="21">
        <v>6</v>
      </c>
      <c r="CS55" s="21">
        <v>7</v>
      </c>
      <c r="CT55" s="21">
        <v>7</v>
      </c>
      <c r="CU55" s="21">
        <v>7</v>
      </c>
      <c r="CV55" s="21">
        <v>8</v>
      </c>
      <c r="CW55" s="21">
        <v>8</v>
      </c>
      <c r="CX55" s="21">
        <v>9</v>
      </c>
      <c r="CY55" s="21">
        <v>10</v>
      </c>
      <c r="CZ55" s="21">
        <v>11</v>
      </c>
      <c r="DA55" s="21">
        <v>14</v>
      </c>
      <c r="DB55" s="21">
        <v>15</v>
      </c>
    </row>
    <row r="56" spans="2:106" ht="14.4" customHeight="1" x14ac:dyDescent="0.55000000000000004">
      <c r="B56" s="26">
        <v>13</v>
      </c>
      <c r="C56" s="67"/>
      <c r="D56" s="67"/>
      <c r="E56" s="67"/>
      <c r="F56" s="67"/>
      <c r="G56" s="67"/>
      <c r="H56" s="67"/>
      <c r="I56" s="64"/>
      <c r="J56" s="64"/>
      <c r="K56" s="64"/>
      <c r="L56" s="64"/>
      <c r="M56" s="64"/>
      <c r="N56" s="64"/>
      <c r="O56" s="67"/>
      <c r="P56" s="67"/>
      <c r="Q56" s="67"/>
      <c r="R56" s="67"/>
      <c r="S56" s="67"/>
      <c r="T56" s="67"/>
      <c r="U56" s="64"/>
      <c r="V56" s="64"/>
      <c r="W56" s="64"/>
      <c r="X56" s="64"/>
      <c r="Y56" s="64"/>
      <c r="Z56" s="64"/>
      <c r="AA56" s="65"/>
      <c r="AB56" s="65"/>
      <c r="AC56" s="64"/>
      <c r="AD56" s="64"/>
      <c r="AE56" s="64"/>
      <c r="AF56" s="66"/>
      <c r="AG56" s="66"/>
      <c r="AH56" s="22"/>
      <c r="AI56" s="70" t="s">
        <v>153</v>
      </c>
      <c r="AJ56" s="70"/>
      <c r="AK56" s="70"/>
      <c r="AL56" s="70"/>
      <c r="AM56" s="70"/>
      <c r="AN56" s="70"/>
      <c r="AO56" s="70"/>
      <c r="AP56" s="70"/>
      <c r="AQ56" s="70"/>
      <c r="AR56" s="38"/>
      <c r="AS56" s="38"/>
      <c r="AT56" s="38"/>
      <c r="AU56" s="38"/>
      <c r="AW56" s="2"/>
      <c r="AX56" s="75"/>
      <c r="AY56" s="75"/>
      <c r="AZ56" s="75"/>
      <c r="BA56" s="75"/>
      <c r="BB56" s="75"/>
      <c r="BC56" s="75"/>
      <c r="BD56" s="75"/>
      <c r="BE56" s="37" t="s">
        <v>14</v>
      </c>
      <c r="BF56" s="37"/>
      <c r="BG56" s="45" t="s">
        <v>36</v>
      </c>
      <c r="BT56" s="21">
        <v>250</v>
      </c>
      <c r="BU56" s="21">
        <v>10</v>
      </c>
      <c r="BV56" s="21">
        <v>2</v>
      </c>
      <c r="BW56" s="21">
        <v>2</v>
      </c>
      <c r="BZ56" s="21">
        <f t="shared" si="19"/>
        <v>2</v>
      </c>
    </row>
    <row r="57" spans="2:106" ht="15.3" x14ac:dyDescent="0.55000000000000004">
      <c r="B57" s="26">
        <v>14</v>
      </c>
      <c r="C57" s="67"/>
      <c r="D57" s="67"/>
      <c r="E57" s="67"/>
      <c r="F57" s="67"/>
      <c r="G57" s="67"/>
      <c r="H57" s="67"/>
      <c r="I57" s="64"/>
      <c r="J57" s="64"/>
      <c r="K57" s="64"/>
      <c r="L57" s="64"/>
      <c r="M57" s="64"/>
      <c r="N57" s="64"/>
      <c r="O57" s="67"/>
      <c r="P57" s="67"/>
      <c r="Q57" s="67"/>
      <c r="R57" s="67"/>
      <c r="S57" s="67"/>
      <c r="T57" s="67"/>
      <c r="U57" s="64"/>
      <c r="V57" s="64"/>
      <c r="W57" s="64"/>
      <c r="X57" s="64"/>
      <c r="Y57" s="64"/>
      <c r="Z57" s="64"/>
      <c r="AA57" s="65"/>
      <c r="AB57" s="65"/>
      <c r="AC57" s="64"/>
      <c r="AD57" s="64"/>
      <c r="AE57" s="64"/>
      <c r="AF57" s="66"/>
      <c r="AG57" s="66"/>
      <c r="AH57" s="22"/>
      <c r="AI57" s="71"/>
      <c r="AJ57" s="71"/>
      <c r="AK57" s="71"/>
      <c r="AL57" s="71"/>
      <c r="AM57" s="71"/>
      <c r="AN57" s="71"/>
      <c r="AO57" s="71"/>
      <c r="AP57" s="71"/>
      <c r="AQ57" s="71"/>
      <c r="AR57" s="37" t="s">
        <v>14</v>
      </c>
      <c r="AS57" s="36" t="s">
        <v>36</v>
      </c>
      <c r="AT57" s="37" t="s">
        <v>14</v>
      </c>
      <c r="AU57" s="36" t="s">
        <v>37</v>
      </c>
      <c r="AW57" s="19" t="s">
        <v>14</v>
      </c>
      <c r="AX57" s="68" t="s">
        <v>154</v>
      </c>
      <c r="AY57" s="68"/>
      <c r="AZ57" s="68"/>
      <c r="BA57" s="68"/>
      <c r="BB57" s="68"/>
      <c r="BC57" s="68"/>
      <c r="BD57" s="68"/>
      <c r="BE57" s="38"/>
      <c r="BF57" s="38"/>
      <c r="BG57" s="38"/>
      <c r="BT57" s="21">
        <v>250</v>
      </c>
      <c r="BU57" s="21">
        <v>15</v>
      </c>
      <c r="BV57" s="21">
        <v>1</v>
      </c>
      <c r="BW57" s="21">
        <v>1</v>
      </c>
      <c r="BZ57" s="21">
        <f t="shared" si="19"/>
        <v>1</v>
      </c>
      <c r="CC57" s="21">
        <v>200</v>
      </c>
    </row>
    <row r="58" spans="2:106" ht="15" x14ac:dyDescent="0.5">
      <c r="B58" s="26">
        <v>15</v>
      </c>
      <c r="C58" s="67"/>
      <c r="D58" s="67"/>
      <c r="E58" s="67"/>
      <c r="F58" s="67"/>
      <c r="G58" s="67"/>
      <c r="H58" s="67"/>
      <c r="I58" s="64"/>
      <c r="J58" s="64"/>
      <c r="K58" s="64"/>
      <c r="L58" s="64"/>
      <c r="M58" s="64"/>
      <c r="N58" s="64"/>
      <c r="O58" s="67"/>
      <c r="P58" s="67"/>
      <c r="Q58" s="67"/>
      <c r="R58" s="67"/>
      <c r="S58" s="67"/>
      <c r="T58" s="67"/>
      <c r="U58" s="64"/>
      <c r="V58" s="64"/>
      <c r="W58" s="64"/>
      <c r="X58" s="64"/>
      <c r="Y58" s="64"/>
      <c r="Z58" s="64"/>
      <c r="AA58" s="65"/>
      <c r="AB58" s="65"/>
      <c r="AC58" s="64"/>
      <c r="AD58" s="64"/>
      <c r="AE58" s="64"/>
      <c r="AF58" s="66"/>
      <c r="AG58" s="66"/>
      <c r="AH58" s="17" t="s">
        <v>155</v>
      </c>
      <c r="AR58" s="5" t="s">
        <v>14</v>
      </c>
      <c r="AS58" s="1" t="s">
        <v>58</v>
      </c>
      <c r="AW58" s="19"/>
      <c r="AX58" s="69"/>
      <c r="AY58" s="69"/>
      <c r="AZ58" s="69"/>
      <c r="BA58" s="69"/>
      <c r="BB58" s="69"/>
      <c r="BC58" s="69"/>
      <c r="BD58" s="69"/>
      <c r="BE58" s="37" t="s">
        <v>14</v>
      </c>
      <c r="BF58" s="37"/>
      <c r="BG58" s="45" t="s">
        <v>36</v>
      </c>
      <c r="BT58" s="21">
        <v>250</v>
      </c>
      <c r="BU58" s="21">
        <v>20</v>
      </c>
      <c r="BV58" s="21">
        <v>1</v>
      </c>
      <c r="BW58" s="21">
        <v>1</v>
      </c>
      <c r="BZ58" s="21">
        <f t="shared" si="19"/>
        <v>1</v>
      </c>
      <c r="CC58" s="21">
        <v>250</v>
      </c>
    </row>
    <row r="59" spans="2:106" ht="14.4" customHeight="1" x14ac:dyDescent="0.55000000000000004">
      <c r="B59" s="26">
        <v>16</v>
      </c>
      <c r="C59" s="67"/>
      <c r="D59" s="67"/>
      <c r="E59" s="67"/>
      <c r="F59" s="67"/>
      <c r="G59" s="67"/>
      <c r="H59" s="67"/>
      <c r="I59" s="64"/>
      <c r="J59" s="64"/>
      <c r="K59" s="64"/>
      <c r="L59" s="64"/>
      <c r="M59" s="64"/>
      <c r="N59" s="64"/>
      <c r="O59" s="67"/>
      <c r="P59" s="67"/>
      <c r="Q59" s="67"/>
      <c r="R59" s="67"/>
      <c r="S59" s="67"/>
      <c r="T59" s="67"/>
      <c r="U59" s="64"/>
      <c r="V59" s="64"/>
      <c r="W59" s="64"/>
      <c r="X59" s="64"/>
      <c r="Y59" s="64"/>
      <c r="Z59" s="64"/>
      <c r="AA59" s="65"/>
      <c r="AB59" s="65"/>
      <c r="AC59" s="64"/>
      <c r="AD59" s="64"/>
      <c r="AE59" s="64"/>
      <c r="AF59" s="66"/>
      <c r="AG59" s="66"/>
      <c r="AH59" s="2"/>
      <c r="AI59" s="35" t="s">
        <v>156</v>
      </c>
      <c r="AJ59" s="42"/>
      <c r="AK59" s="42"/>
      <c r="AL59" s="42"/>
      <c r="AM59" s="42"/>
      <c r="AN59" s="42"/>
      <c r="AO59" s="42"/>
      <c r="AP59" s="42"/>
      <c r="AQ59" s="42"/>
      <c r="AR59" s="37" t="s">
        <v>14</v>
      </c>
      <c r="AS59" s="36" t="s">
        <v>36</v>
      </c>
      <c r="AT59" s="37" t="s">
        <v>14</v>
      </c>
      <c r="AU59" s="36" t="s">
        <v>37</v>
      </c>
      <c r="AW59" s="18" t="s">
        <v>157</v>
      </c>
      <c r="AX59" s="20"/>
      <c r="BG59" s="4"/>
      <c r="BT59" s="21">
        <v>250</v>
      </c>
      <c r="BU59" s="21">
        <v>40</v>
      </c>
      <c r="BV59" s="21">
        <v>1</v>
      </c>
      <c r="BZ59" s="21">
        <f t="shared" si="19"/>
        <v>0</v>
      </c>
      <c r="CC59" s="21">
        <v>300</v>
      </c>
      <c r="CE59" s="21" t="s">
        <v>138</v>
      </c>
    </row>
    <row r="60" spans="2:106" ht="15.3" x14ac:dyDescent="0.55000000000000004">
      <c r="B60" s="26">
        <v>17</v>
      </c>
      <c r="C60" s="67"/>
      <c r="D60" s="67"/>
      <c r="E60" s="67"/>
      <c r="F60" s="67"/>
      <c r="G60" s="67"/>
      <c r="H60" s="67"/>
      <c r="I60" s="64"/>
      <c r="J60" s="64"/>
      <c r="K60" s="64"/>
      <c r="L60" s="64"/>
      <c r="M60" s="64"/>
      <c r="N60" s="64"/>
      <c r="O60" s="67"/>
      <c r="P60" s="67"/>
      <c r="Q60" s="67"/>
      <c r="R60" s="67"/>
      <c r="S60" s="67"/>
      <c r="T60" s="67"/>
      <c r="U60" s="64"/>
      <c r="V60" s="64"/>
      <c r="W60" s="64"/>
      <c r="X60" s="64"/>
      <c r="Y60" s="64"/>
      <c r="Z60" s="64"/>
      <c r="AA60" s="65"/>
      <c r="AB60" s="65"/>
      <c r="AC60" s="64"/>
      <c r="AD60" s="64"/>
      <c r="AE60" s="64"/>
      <c r="AF60" s="66"/>
      <c r="AG60" s="66"/>
      <c r="AH60" s="2"/>
      <c r="AI60" s="41" t="s">
        <v>158</v>
      </c>
      <c r="AJ60" s="43"/>
      <c r="AK60" s="43"/>
      <c r="AL60" s="43"/>
      <c r="AM60" s="43"/>
      <c r="AN60" s="43"/>
      <c r="AO60" s="43"/>
      <c r="AP60" s="43"/>
      <c r="AQ60" s="43"/>
      <c r="AR60" s="39" t="s">
        <v>14</v>
      </c>
      <c r="AS60" s="40" t="s">
        <v>36</v>
      </c>
      <c r="AT60" s="39" t="s">
        <v>14</v>
      </c>
      <c r="AU60" s="40" t="s">
        <v>37</v>
      </c>
      <c r="AW60" s="44" t="s">
        <v>14</v>
      </c>
      <c r="AX60" s="35" t="s">
        <v>159</v>
      </c>
      <c r="AY60" s="36"/>
      <c r="AZ60" s="36"/>
      <c r="BA60" s="36"/>
      <c r="BB60" s="36"/>
      <c r="BC60" s="36"/>
      <c r="BD60" s="36"/>
      <c r="BE60" s="37" t="s">
        <v>14</v>
      </c>
      <c r="BF60" s="37"/>
      <c r="BG60" s="45" t="s">
        <v>36</v>
      </c>
      <c r="BT60" s="21">
        <v>300</v>
      </c>
      <c r="BU60" s="21">
        <v>10</v>
      </c>
      <c r="BV60" s="21">
        <v>3</v>
      </c>
      <c r="BW60" s="21">
        <v>2</v>
      </c>
      <c r="BZ60" s="21">
        <f t="shared" si="19"/>
        <v>2</v>
      </c>
      <c r="CC60" s="21">
        <v>400</v>
      </c>
      <c r="CE60" s="21" t="s">
        <v>118</v>
      </c>
    </row>
    <row r="61" spans="2:106" ht="15.3" x14ac:dyDescent="0.55000000000000004">
      <c r="B61" s="28">
        <v>18</v>
      </c>
      <c r="C61" s="63"/>
      <c r="D61" s="63"/>
      <c r="E61" s="63"/>
      <c r="F61" s="63"/>
      <c r="G61" s="63"/>
      <c r="H61" s="63"/>
      <c r="I61" s="57"/>
      <c r="J61" s="57"/>
      <c r="K61" s="57"/>
      <c r="L61" s="57"/>
      <c r="M61" s="57"/>
      <c r="N61" s="57"/>
      <c r="O61" s="63"/>
      <c r="P61" s="63"/>
      <c r="Q61" s="63"/>
      <c r="R61" s="63"/>
      <c r="S61" s="63"/>
      <c r="T61" s="63"/>
      <c r="U61" s="57"/>
      <c r="V61" s="57"/>
      <c r="W61" s="57"/>
      <c r="X61" s="57"/>
      <c r="Y61" s="57"/>
      <c r="Z61" s="57"/>
      <c r="AA61" s="56"/>
      <c r="AB61" s="56"/>
      <c r="AC61" s="57"/>
      <c r="AD61" s="57"/>
      <c r="AE61" s="57"/>
      <c r="AF61" s="58"/>
      <c r="AG61" s="58"/>
      <c r="AH61" s="2"/>
      <c r="AI61" s="41" t="s">
        <v>160</v>
      </c>
      <c r="AJ61" s="40"/>
      <c r="AK61" s="40"/>
      <c r="AL61" s="40"/>
      <c r="AM61" s="40"/>
      <c r="AN61" s="40"/>
      <c r="AO61" s="40"/>
      <c r="AP61" s="40"/>
      <c r="AQ61" s="40"/>
      <c r="AR61" s="39" t="s">
        <v>14</v>
      </c>
      <c r="AS61" s="40" t="s">
        <v>36</v>
      </c>
      <c r="AT61" s="39" t="s">
        <v>14</v>
      </c>
      <c r="AU61" s="40" t="s">
        <v>37</v>
      </c>
      <c r="AW61" s="46" t="s">
        <v>14</v>
      </c>
      <c r="AX61" s="41" t="s">
        <v>161</v>
      </c>
      <c r="AY61" s="40"/>
      <c r="AZ61" s="40"/>
      <c r="BA61" s="40"/>
      <c r="BB61" s="40"/>
      <c r="BC61" s="40"/>
      <c r="BD61" s="40"/>
      <c r="BE61" s="39" t="s">
        <v>14</v>
      </c>
      <c r="BF61" s="39"/>
      <c r="BG61" s="47" t="s">
        <v>36</v>
      </c>
      <c r="BT61" s="21">
        <v>300</v>
      </c>
      <c r="BU61" s="21">
        <v>15</v>
      </c>
      <c r="BV61" s="21">
        <v>2</v>
      </c>
      <c r="BW61" s="21">
        <v>2</v>
      </c>
      <c r="BZ61" s="21">
        <f t="shared" si="19"/>
        <v>2</v>
      </c>
      <c r="CC61" s="21">
        <v>500</v>
      </c>
    </row>
    <row r="62" spans="2:106" ht="14.25" customHeight="1" x14ac:dyDescent="0.55000000000000004">
      <c r="B62" s="2"/>
      <c r="AH62" s="2"/>
      <c r="AI62" s="41" t="s">
        <v>162</v>
      </c>
      <c r="AJ62" s="40"/>
      <c r="AK62" s="40"/>
      <c r="AL62" s="40"/>
      <c r="AM62" s="40"/>
      <c r="AN62" s="40"/>
      <c r="AO62" s="40"/>
      <c r="AP62" s="40"/>
      <c r="AQ62" s="40"/>
      <c r="AR62" s="39" t="s">
        <v>14</v>
      </c>
      <c r="AS62" s="40" t="s">
        <v>36</v>
      </c>
      <c r="AT62" s="39" t="s">
        <v>14</v>
      </c>
      <c r="AU62" s="40" t="s">
        <v>37</v>
      </c>
      <c r="AW62" s="46" t="s">
        <v>14</v>
      </c>
      <c r="AX62" s="41" t="s">
        <v>163</v>
      </c>
      <c r="AY62" s="40"/>
      <c r="AZ62" s="40"/>
      <c r="BA62" s="40"/>
      <c r="BB62" s="40"/>
      <c r="BC62" s="40"/>
      <c r="BD62" s="40"/>
      <c r="BE62" s="39" t="s">
        <v>14</v>
      </c>
      <c r="BF62" s="39"/>
      <c r="BG62" s="47" t="s">
        <v>36</v>
      </c>
      <c r="BT62" s="21">
        <v>300</v>
      </c>
      <c r="BU62" s="21">
        <v>20</v>
      </c>
      <c r="BV62" s="21">
        <v>1</v>
      </c>
      <c r="BW62" s="21">
        <v>1</v>
      </c>
      <c r="BZ62" s="21">
        <f t="shared" si="19"/>
        <v>1</v>
      </c>
      <c r="CC62" s="21">
        <v>600</v>
      </c>
    </row>
    <row r="63" spans="2:106" ht="12.9" customHeight="1" x14ac:dyDescent="0.55000000000000004">
      <c r="B63" s="2"/>
      <c r="AG63" s="11"/>
      <c r="AH63" s="2"/>
      <c r="AI63" s="59" t="s">
        <v>164</v>
      </c>
      <c r="AJ63" s="59"/>
      <c r="AK63" s="59"/>
      <c r="AL63" s="59"/>
      <c r="AM63" s="59"/>
      <c r="AN63" s="59"/>
      <c r="AO63" s="59"/>
      <c r="AP63" s="59"/>
      <c r="AQ63" s="59"/>
      <c r="AW63" s="46" t="s">
        <v>14</v>
      </c>
      <c r="AX63" s="41" t="s">
        <v>165</v>
      </c>
      <c r="AY63" s="40"/>
      <c r="AZ63" s="40"/>
      <c r="BA63" s="40"/>
      <c r="BB63" s="40"/>
      <c r="BC63" s="40"/>
      <c r="BD63" s="40"/>
      <c r="BE63" s="39" t="s">
        <v>14</v>
      </c>
      <c r="BF63" s="39"/>
      <c r="BG63" s="47" t="s">
        <v>36</v>
      </c>
      <c r="BT63" s="21">
        <v>300</v>
      </c>
      <c r="BU63" s="21">
        <v>40</v>
      </c>
      <c r="BV63" s="21">
        <v>1</v>
      </c>
      <c r="BZ63" s="21">
        <f t="shared" si="19"/>
        <v>0</v>
      </c>
      <c r="CC63" s="21">
        <v>700</v>
      </c>
    </row>
    <row r="64" spans="2:106" ht="15.3" x14ac:dyDescent="0.55000000000000004">
      <c r="B64" s="29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29"/>
      <c r="AI64" s="60"/>
      <c r="AJ64" s="60"/>
      <c r="AK64" s="60"/>
      <c r="AL64" s="60"/>
      <c r="AM64" s="60"/>
      <c r="AN64" s="60"/>
      <c r="AO64" s="60"/>
      <c r="AP64" s="60"/>
      <c r="AQ64" s="60"/>
      <c r="AR64" s="12" t="s">
        <v>14</v>
      </c>
      <c r="AS64" s="13" t="s">
        <v>36</v>
      </c>
      <c r="AT64" s="12" t="s">
        <v>14</v>
      </c>
      <c r="AU64" s="13" t="s">
        <v>37</v>
      </c>
      <c r="AV64" s="14"/>
      <c r="AW64" s="30" t="s">
        <v>14</v>
      </c>
      <c r="AX64" s="31" t="s">
        <v>126</v>
      </c>
      <c r="AY64" s="13"/>
      <c r="AZ64" s="13"/>
      <c r="BA64" s="13"/>
      <c r="BB64" s="61"/>
      <c r="BC64" s="61"/>
      <c r="BD64" s="61"/>
      <c r="BE64" s="61"/>
      <c r="BF64" s="61"/>
      <c r="BG64" s="62"/>
      <c r="BT64" s="21">
        <v>400</v>
      </c>
      <c r="BU64" s="21">
        <v>10</v>
      </c>
      <c r="BV64" s="21">
        <v>3</v>
      </c>
      <c r="BW64" s="21">
        <v>3</v>
      </c>
      <c r="BZ64" s="21">
        <f t="shared" si="19"/>
        <v>3</v>
      </c>
      <c r="CA64" s="21" t="s">
        <v>166</v>
      </c>
      <c r="CC64" s="21">
        <v>800</v>
      </c>
    </row>
    <row r="65" spans="36:86" x14ac:dyDescent="0.5">
      <c r="BT65" s="21">
        <v>400</v>
      </c>
      <c r="BU65" s="21">
        <v>15</v>
      </c>
      <c r="BV65" s="21">
        <v>2</v>
      </c>
      <c r="BW65" s="21">
        <v>2</v>
      </c>
      <c r="BZ65" s="21">
        <f t="shared" si="19"/>
        <v>2</v>
      </c>
      <c r="CA65" s="21">
        <v>350</v>
      </c>
      <c r="CB65" s="21">
        <v>10</v>
      </c>
      <c r="CC65" s="21">
        <v>900</v>
      </c>
      <c r="CD65" s="21">
        <v>10</v>
      </c>
    </row>
    <row r="66" spans="36:86" x14ac:dyDescent="0.5">
      <c r="BT66" s="21">
        <v>400</v>
      </c>
      <c r="BU66" s="21">
        <v>20</v>
      </c>
      <c r="BV66" s="21">
        <v>2</v>
      </c>
      <c r="BW66" s="21">
        <v>2</v>
      </c>
      <c r="BZ66" s="21">
        <f t="shared" si="19"/>
        <v>2</v>
      </c>
      <c r="CA66" s="21">
        <v>500</v>
      </c>
      <c r="CB66" s="21">
        <v>11</v>
      </c>
      <c r="CC66" s="21">
        <v>1000</v>
      </c>
      <c r="CD66" s="21">
        <v>15</v>
      </c>
      <c r="CF66" s="21">
        <v>31</v>
      </c>
      <c r="CG66" s="21">
        <v>5</v>
      </c>
      <c r="CH66" s="21">
        <f>CF66*CG66</f>
        <v>155</v>
      </c>
    </row>
    <row r="67" spans="36:86" x14ac:dyDescent="0.5">
      <c r="BT67" s="21">
        <v>400</v>
      </c>
      <c r="BU67" s="21">
        <v>40</v>
      </c>
      <c r="BV67" s="21">
        <v>1</v>
      </c>
      <c r="BW67" s="21">
        <v>1</v>
      </c>
      <c r="BZ67" s="21">
        <f t="shared" si="19"/>
        <v>1</v>
      </c>
      <c r="CA67" s="21">
        <v>600</v>
      </c>
      <c r="CB67" s="21">
        <v>21</v>
      </c>
      <c r="CC67" s="21">
        <v>1200</v>
      </c>
      <c r="CD67" s="21">
        <v>20</v>
      </c>
      <c r="CG67" s="21">
        <v>6</v>
      </c>
      <c r="CH67" s="21">
        <f>CF66*CG67</f>
        <v>186</v>
      </c>
    </row>
    <row r="68" spans="36:86" x14ac:dyDescent="0.5">
      <c r="BT68" s="21">
        <v>500</v>
      </c>
      <c r="BU68" s="21">
        <v>10</v>
      </c>
      <c r="BV68" s="21">
        <v>3</v>
      </c>
      <c r="BW68" s="21">
        <v>3</v>
      </c>
      <c r="BZ68" s="21">
        <f t="shared" si="19"/>
        <v>3</v>
      </c>
      <c r="CA68" s="21">
        <v>900</v>
      </c>
      <c r="CB68" s="21">
        <v>22</v>
      </c>
      <c r="CC68" s="21">
        <v>1400</v>
      </c>
      <c r="CD68" s="21">
        <v>40</v>
      </c>
    </row>
    <row r="69" spans="36:86" x14ac:dyDescent="0.5">
      <c r="BT69" s="21">
        <v>500</v>
      </c>
      <c r="BU69" s="21">
        <v>15</v>
      </c>
      <c r="BV69" s="21">
        <v>2</v>
      </c>
      <c r="BW69" s="21">
        <v>3</v>
      </c>
      <c r="BZ69" s="21">
        <f t="shared" si="19"/>
        <v>3</v>
      </c>
      <c r="CB69" s="21">
        <v>33</v>
      </c>
      <c r="CC69" s="21">
        <v>1600</v>
      </c>
    </row>
    <row r="70" spans="36:86" x14ac:dyDescent="0.5">
      <c r="BT70" s="21">
        <v>500</v>
      </c>
      <c r="BU70" s="21">
        <v>20</v>
      </c>
      <c r="BV70" s="21">
        <v>2</v>
      </c>
      <c r="BW70" s="21">
        <v>2</v>
      </c>
      <c r="BZ70" s="21">
        <f t="shared" si="19"/>
        <v>2</v>
      </c>
      <c r="CC70" s="21">
        <v>1800</v>
      </c>
    </row>
    <row r="71" spans="36:86" x14ac:dyDescent="0.5">
      <c r="BT71" s="21">
        <v>500</v>
      </c>
      <c r="BU71" s="21">
        <v>40</v>
      </c>
      <c r="BV71" s="21">
        <v>1</v>
      </c>
      <c r="BW71" s="21">
        <v>1</v>
      </c>
      <c r="BZ71" s="21">
        <f t="shared" si="19"/>
        <v>1</v>
      </c>
      <c r="CC71" s="21">
        <v>2000</v>
      </c>
    </row>
    <row r="72" spans="36:86" ht="14.4" x14ac:dyDescent="0.55000000000000004">
      <c r="AJ72" s="20"/>
      <c r="AK72" s="20"/>
      <c r="BT72" s="21">
        <v>600</v>
      </c>
      <c r="BU72" s="21">
        <v>10</v>
      </c>
      <c r="BV72" s="21">
        <v>5</v>
      </c>
      <c r="BW72" s="21">
        <v>4</v>
      </c>
      <c r="BZ72" s="21">
        <f t="shared" si="19"/>
        <v>4</v>
      </c>
      <c r="CC72" s="21">
        <v>2200</v>
      </c>
    </row>
    <row r="73" spans="36:86" x14ac:dyDescent="0.5">
      <c r="BT73" s="21">
        <v>600</v>
      </c>
      <c r="BU73" s="21">
        <v>15</v>
      </c>
      <c r="BV73" s="21">
        <v>3</v>
      </c>
      <c r="BW73" s="21">
        <v>3</v>
      </c>
      <c r="BZ73" s="21">
        <f t="shared" si="19"/>
        <v>3</v>
      </c>
      <c r="CC73" s="21">
        <v>2400</v>
      </c>
    </row>
    <row r="74" spans="36:86" x14ac:dyDescent="0.5">
      <c r="BT74" s="21">
        <v>600</v>
      </c>
      <c r="BU74" s="21">
        <v>20</v>
      </c>
      <c r="BV74" s="21">
        <v>3</v>
      </c>
      <c r="BW74" s="21">
        <v>2</v>
      </c>
      <c r="BZ74" s="21">
        <f t="shared" si="19"/>
        <v>2</v>
      </c>
      <c r="CC74" s="21">
        <v>2600</v>
      </c>
    </row>
    <row r="75" spans="36:86" x14ac:dyDescent="0.5">
      <c r="BT75" s="21">
        <v>600</v>
      </c>
      <c r="BU75" s="21">
        <v>40</v>
      </c>
      <c r="BV75" s="21">
        <v>1</v>
      </c>
      <c r="BW75" s="21">
        <v>1</v>
      </c>
      <c r="BZ75" s="21">
        <f t="shared" si="19"/>
        <v>1</v>
      </c>
      <c r="CC75" s="21">
        <v>2800</v>
      </c>
    </row>
    <row r="76" spans="36:86" x14ac:dyDescent="0.5">
      <c r="BT76" s="21">
        <v>700</v>
      </c>
      <c r="BU76" s="21">
        <v>10</v>
      </c>
      <c r="BV76" s="21">
        <v>6</v>
      </c>
      <c r="BW76" s="21">
        <v>4</v>
      </c>
      <c r="BZ76" s="21">
        <f t="shared" si="19"/>
        <v>4</v>
      </c>
      <c r="CC76" s="21">
        <v>3000</v>
      </c>
    </row>
    <row r="77" spans="36:86" x14ac:dyDescent="0.5">
      <c r="BT77" s="21">
        <v>700</v>
      </c>
      <c r="BU77" s="21">
        <v>15</v>
      </c>
      <c r="BV77" s="21">
        <v>4</v>
      </c>
      <c r="BW77" s="21">
        <v>3</v>
      </c>
      <c r="BZ77" s="21">
        <f t="shared" si="19"/>
        <v>3</v>
      </c>
      <c r="CC77" s="21">
        <v>3200</v>
      </c>
    </row>
    <row r="78" spans="36:86" x14ac:dyDescent="0.5">
      <c r="BT78" s="21">
        <v>700</v>
      </c>
      <c r="BU78" s="21">
        <v>20</v>
      </c>
      <c r="BV78" s="21">
        <v>3</v>
      </c>
      <c r="BW78" s="21">
        <v>3</v>
      </c>
      <c r="BZ78" s="21">
        <f t="shared" si="19"/>
        <v>3</v>
      </c>
      <c r="CC78" s="21">
        <v>3400</v>
      </c>
    </row>
    <row r="79" spans="36:86" x14ac:dyDescent="0.5">
      <c r="BT79" s="21">
        <v>700</v>
      </c>
      <c r="BU79" s="21">
        <v>40</v>
      </c>
      <c r="BV79" s="21">
        <v>2</v>
      </c>
      <c r="BW79" s="21">
        <v>1</v>
      </c>
      <c r="BZ79" s="21">
        <f t="shared" si="19"/>
        <v>1</v>
      </c>
      <c r="CC79" s="21">
        <v>3600</v>
      </c>
    </row>
    <row r="80" spans="36:86" x14ac:dyDescent="0.5">
      <c r="BT80" s="21">
        <v>800</v>
      </c>
      <c r="BU80" s="21">
        <v>10</v>
      </c>
      <c r="BV80" s="21">
        <v>7</v>
      </c>
      <c r="BW80" s="21">
        <v>4</v>
      </c>
      <c r="BZ80" s="21">
        <f t="shared" si="19"/>
        <v>4</v>
      </c>
      <c r="CC80" s="21">
        <v>3800</v>
      </c>
    </row>
    <row r="81" spans="72:81" x14ac:dyDescent="0.5">
      <c r="BT81" s="21">
        <v>800</v>
      </c>
      <c r="BU81" s="21">
        <v>15</v>
      </c>
      <c r="BV81" s="21">
        <v>5</v>
      </c>
      <c r="BW81" s="21">
        <v>3</v>
      </c>
      <c r="BZ81" s="21">
        <f t="shared" si="19"/>
        <v>3</v>
      </c>
      <c r="CC81" s="21">
        <v>4000</v>
      </c>
    </row>
    <row r="82" spans="72:81" x14ac:dyDescent="0.5">
      <c r="BT82" s="21">
        <v>800</v>
      </c>
      <c r="BU82" s="21">
        <v>20</v>
      </c>
      <c r="BV82" s="21">
        <v>3</v>
      </c>
      <c r="BW82" s="21">
        <v>3</v>
      </c>
      <c r="BZ82" s="21">
        <f t="shared" si="19"/>
        <v>3</v>
      </c>
      <c r="CC82" s="21">
        <v>4800</v>
      </c>
    </row>
    <row r="83" spans="72:81" x14ac:dyDescent="0.5">
      <c r="BT83" s="21">
        <v>800</v>
      </c>
      <c r="BU83" s="21">
        <v>40</v>
      </c>
      <c r="BV83" s="21">
        <v>2</v>
      </c>
      <c r="BW83" s="21">
        <v>2</v>
      </c>
      <c r="BZ83" s="21">
        <f t="shared" si="19"/>
        <v>2</v>
      </c>
      <c r="CC83" s="21">
        <v>5300</v>
      </c>
    </row>
    <row r="84" spans="72:81" x14ac:dyDescent="0.5">
      <c r="BT84" s="21">
        <v>900</v>
      </c>
      <c r="BU84" s="21">
        <v>10</v>
      </c>
      <c r="BV84" s="21">
        <v>8</v>
      </c>
      <c r="BW84" s="21">
        <v>4</v>
      </c>
      <c r="BZ84" s="21">
        <f t="shared" si="19"/>
        <v>4</v>
      </c>
      <c r="CC84" s="21">
        <v>6500</v>
      </c>
    </row>
    <row r="85" spans="72:81" x14ac:dyDescent="0.5">
      <c r="BT85" s="21">
        <v>900</v>
      </c>
      <c r="BU85" s="21">
        <v>15</v>
      </c>
      <c r="BV85" s="21">
        <v>5</v>
      </c>
      <c r="BW85" s="21">
        <v>4</v>
      </c>
      <c r="BZ85" s="21">
        <f t="shared" si="19"/>
        <v>4</v>
      </c>
      <c r="CC85" s="21">
        <v>6800</v>
      </c>
    </row>
    <row r="86" spans="72:81" x14ac:dyDescent="0.5">
      <c r="BT86" s="21">
        <v>900</v>
      </c>
      <c r="BU86" s="21">
        <v>20</v>
      </c>
      <c r="BV86" s="21">
        <v>4</v>
      </c>
      <c r="BW86" s="21">
        <v>3</v>
      </c>
      <c r="BZ86" s="21">
        <f t="shared" si="19"/>
        <v>3</v>
      </c>
    </row>
    <row r="87" spans="72:81" x14ac:dyDescent="0.5">
      <c r="BT87" s="21">
        <v>900</v>
      </c>
      <c r="BU87" s="21">
        <v>40</v>
      </c>
      <c r="BV87" s="21">
        <v>2</v>
      </c>
      <c r="BW87" s="21">
        <v>2</v>
      </c>
      <c r="BZ87" s="21">
        <f t="shared" si="19"/>
        <v>2</v>
      </c>
    </row>
    <row r="88" spans="72:81" x14ac:dyDescent="0.5">
      <c r="BT88" s="21">
        <v>1000</v>
      </c>
      <c r="BU88" s="21">
        <v>10</v>
      </c>
      <c r="BV88" s="21">
        <v>9</v>
      </c>
      <c r="BW88" s="21">
        <v>5</v>
      </c>
      <c r="BZ88" s="21">
        <f t="shared" si="19"/>
        <v>5</v>
      </c>
    </row>
    <row r="89" spans="72:81" x14ac:dyDescent="0.5">
      <c r="BT89" s="21">
        <v>1000</v>
      </c>
      <c r="BU89" s="21">
        <v>15</v>
      </c>
      <c r="BV89" s="21">
        <v>6</v>
      </c>
      <c r="BW89" s="21">
        <v>4</v>
      </c>
      <c r="BZ89" s="21">
        <f t="shared" si="19"/>
        <v>4</v>
      </c>
    </row>
    <row r="90" spans="72:81" x14ac:dyDescent="0.5">
      <c r="BT90" s="21">
        <v>1000</v>
      </c>
      <c r="BU90" s="21">
        <v>20</v>
      </c>
      <c r="BV90" s="21">
        <v>4</v>
      </c>
      <c r="BW90" s="21">
        <v>3</v>
      </c>
      <c r="BZ90" s="21">
        <f t="shared" si="19"/>
        <v>3</v>
      </c>
    </row>
    <row r="91" spans="72:81" x14ac:dyDescent="0.5">
      <c r="BT91" s="21">
        <v>1000</v>
      </c>
      <c r="BU91" s="21">
        <v>40</v>
      </c>
      <c r="BV91" s="21">
        <v>2</v>
      </c>
      <c r="BW91" s="21">
        <v>2</v>
      </c>
      <c r="BZ91" s="21">
        <f t="shared" si="19"/>
        <v>2</v>
      </c>
    </row>
    <row r="92" spans="72:81" x14ac:dyDescent="0.5">
      <c r="BT92" s="21">
        <v>1200</v>
      </c>
      <c r="BU92" s="21">
        <v>10</v>
      </c>
      <c r="BV92" s="21">
        <v>10</v>
      </c>
      <c r="BW92" s="21">
        <v>5</v>
      </c>
      <c r="BZ92" s="21">
        <f t="shared" si="19"/>
        <v>5</v>
      </c>
    </row>
    <row r="93" spans="72:81" x14ac:dyDescent="0.5">
      <c r="BT93" s="21">
        <v>1200</v>
      </c>
      <c r="BU93" s="21">
        <v>15</v>
      </c>
      <c r="BV93" s="21">
        <v>7</v>
      </c>
      <c r="BW93" s="21">
        <v>4</v>
      </c>
      <c r="BZ93" s="21">
        <f t="shared" si="19"/>
        <v>4</v>
      </c>
    </row>
    <row r="94" spans="72:81" x14ac:dyDescent="0.5">
      <c r="BT94" s="21">
        <v>1200</v>
      </c>
      <c r="BU94" s="21">
        <v>20</v>
      </c>
      <c r="BV94" s="21">
        <v>5</v>
      </c>
      <c r="BW94" s="21">
        <v>4</v>
      </c>
      <c r="BZ94" s="21">
        <f t="shared" si="19"/>
        <v>4</v>
      </c>
    </row>
    <row r="95" spans="72:81" x14ac:dyDescent="0.5">
      <c r="BT95" s="21">
        <v>1200</v>
      </c>
      <c r="BU95" s="21">
        <v>40</v>
      </c>
      <c r="BV95" s="21">
        <v>3</v>
      </c>
      <c r="BW95" s="21">
        <v>2</v>
      </c>
      <c r="BZ95" s="21">
        <f t="shared" si="19"/>
        <v>2</v>
      </c>
    </row>
    <row r="96" spans="72:81" x14ac:dyDescent="0.5">
      <c r="BT96" s="21">
        <v>1400</v>
      </c>
      <c r="BU96" s="21">
        <v>10</v>
      </c>
      <c r="BV96" s="21">
        <v>12</v>
      </c>
      <c r="BW96" s="21">
        <v>6</v>
      </c>
      <c r="BZ96" s="21">
        <f t="shared" si="19"/>
        <v>6</v>
      </c>
    </row>
    <row r="97" spans="27:78" x14ac:dyDescent="0.5">
      <c r="BT97" s="21">
        <v>1400</v>
      </c>
      <c r="BU97" s="21">
        <v>15</v>
      </c>
      <c r="BV97" s="21">
        <v>8</v>
      </c>
      <c r="BW97" s="21">
        <v>4</v>
      </c>
      <c r="BZ97" s="21">
        <f t="shared" si="19"/>
        <v>4</v>
      </c>
    </row>
    <row r="98" spans="27:78" x14ac:dyDescent="0.5">
      <c r="BT98" s="21">
        <v>1400</v>
      </c>
      <c r="BU98" s="21">
        <v>20</v>
      </c>
      <c r="BV98" s="21">
        <v>6</v>
      </c>
      <c r="BW98" s="21">
        <v>4</v>
      </c>
      <c r="BZ98" s="21">
        <f t="shared" si="19"/>
        <v>4</v>
      </c>
    </row>
    <row r="99" spans="27:78" x14ac:dyDescent="0.5">
      <c r="BT99" s="21">
        <v>1400</v>
      </c>
      <c r="BU99" s="21">
        <v>40</v>
      </c>
      <c r="BV99" s="21">
        <v>3</v>
      </c>
      <c r="BW99" s="21">
        <v>3</v>
      </c>
      <c r="BZ99" s="21">
        <f t="shared" si="19"/>
        <v>3</v>
      </c>
    </row>
    <row r="100" spans="27:78" x14ac:dyDescent="0.5">
      <c r="BT100" s="21">
        <v>1600</v>
      </c>
      <c r="BU100" s="21">
        <v>10</v>
      </c>
      <c r="BV100" s="21">
        <v>14</v>
      </c>
      <c r="BW100" s="21">
        <v>6</v>
      </c>
      <c r="BZ100" s="21">
        <f t="shared" si="19"/>
        <v>6</v>
      </c>
    </row>
    <row r="101" spans="27:78" x14ac:dyDescent="0.5">
      <c r="BT101" s="21">
        <v>1600</v>
      </c>
      <c r="BU101" s="21">
        <v>15</v>
      </c>
      <c r="BV101" s="21">
        <v>9</v>
      </c>
      <c r="BW101" s="21">
        <v>5</v>
      </c>
      <c r="BZ101" s="21">
        <f t="shared" si="19"/>
        <v>5</v>
      </c>
    </row>
    <row r="102" spans="27:78" x14ac:dyDescent="0.5">
      <c r="BT102" s="21">
        <v>1600</v>
      </c>
      <c r="BU102" s="21">
        <v>20</v>
      </c>
      <c r="BV102" s="21">
        <v>7</v>
      </c>
      <c r="BW102" s="21">
        <v>4</v>
      </c>
      <c r="BZ102" s="21">
        <f t="shared" si="19"/>
        <v>4</v>
      </c>
    </row>
    <row r="103" spans="27:78" x14ac:dyDescent="0.5">
      <c r="BT103" s="21">
        <v>1600</v>
      </c>
      <c r="BU103" s="21">
        <v>40</v>
      </c>
      <c r="BV103" s="21">
        <v>3</v>
      </c>
      <c r="BW103" s="21">
        <v>3</v>
      </c>
      <c r="BZ103" s="21">
        <f t="shared" si="19"/>
        <v>3</v>
      </c>
    </row>
    <row r="104" spans="27:78" x14ac:dyDescent="0.5">
      <c r="BT104" s="21">
        <v>1800</v>
      </c>
      <c r="BU104" s="21">
        <v>10</v>
      </c>
      <c r="BV104" s="21">
        <v>15</v>
      </c>
      <c r="BW104" s="21">
        <v>7</v>
      </c>
      <c r="BZ104" s="21">
        <f t="shared" si="19"/>
        <v>7</v>
      </c>
    </row>
    <row r="105" spans="27:78" x14ac:dyDescent="0.5">
      <c r="BT105" s="21">
        <v>1800</v>
      </c>
      <c r="BU105" s="21">
        <v>15</v>
      </c>
      <c r="BV105" s="21">
        <v>10</v>
      </c>
      <c r="BW105" s="21">
        <v>5</v>
      </c>
      <c r="BZ105" s="21">
        <f t="shared" si="19"/>
        <v>5</v>
      </c>
    </row>
    <row r="106" spans="27:78" x14ac:dyDescent="0.5">
      <c r="BT106" s="21">
        <v>1800</v>
      </c>
      <c r="BU106" s="21">
        <v>20</v>
      </c>
      <c r="BV106" s="21">
        <v>8</v>
      </c>
      <c r="BW106" s="21">
        <v>4</v>
      </c>
      <c r="BZ106" s="21">
        <f t="shared" si="19"/>
        <v>4</v>
      </c>
    </row>
    <row r="107" spans="27:78" ht="14.4" x14ac:dyDescent="0.55000000000000004">
      <c r="AA107" s="20"/>
      <c r="BT107" s="21">
        <v>1800</v>
      </c>
      <c r="BU107" s="21">
        <v>40</v>
      </c>
      <c r="BV107" s="21">
        <v>4</v>
      </c>
      <c r="BW107" s="21">
        <v>3</v>
      </c>
      <c r="BZ107" s="21">
        <f t="shared" si="19"/>
        <v>3</v>
      </c>
    </row>
    <row r="108" spans="27:78" ht="14.4" x14ac:dyDescent="0.55000000000000004">
      <c r="AA108" s="20"/>
      <c r="AB108" s="20"/>
      <c r="AC108" s="20"/>
      <c r="BT108" s="21">
        <v>2000</v>
      </c>
      <c r="BU108" s="21">
        <v>10</v>
      </c>
      <c r="BW108" s="21">
        <v>7</v>
      </c>
      <c r="BZ108" s="21">
        <f t="shared" si="19"/>
        <v>7</v>
      </c>
    </row>
    <row r="109" spans="27:78" ht="14.4" x14ac:dyDescent="0.55000000000000004">
      <c r="AC109" s="20"/>
      <c r="BT109" s="21">
        <v>2000</v>
      </c>
      <c r="BU109" s="21">
        <v>15</v>
      </c>
      <c r="BV109" s="21">
        <v>12</v>
      </c>
      <c r="BW109" s="21">
        <v>6</v>
      </c>
      <c r="BZ109" s="21">
        <f t="shared" si="19"/>
        <v>6</v>
      </c>
    </row>
    <row r="110" spans="27:78" ht="14.4" x14ac:dyDescent="0.55000000000000004">
      <c r="AC110" s="20"/>
      <c r="BT110" s="21">
        <v>2000</v>
      </c>
      <c r="BU110" s="21">
        <v>20</v>
      </c>
      <c r="BV110" s="21">
        <v>9</v>
      </c>
      <c r="BW110" s="21">
        <v>5</v>
      </c>
      <c r="BZ110" s="21">
        <f t="shared" si="19"/>
        <v>5</v>
      </c>
    </row>
    <row r="111" spans="27:78" ht="14.4" x14ac:dyDescent="0.55000000000000004">
      <c r="AC111" s="20"/>
      <c r="BT111" s="21">
        <v>2000</v>
      </c>
      <c r="BU111" s="21">
        <v>40</v>
      </c>
      <c r="BV111" s="21">
        <v>4</v>
      </c>
      <c r="BW111" s="21">
        <v>3</v>
      </c>
      <c r="BZ111" s="21">
        <f t="shared" si="19"/>
        <v>3</v>
      </c>
    </row>
    <row r="112" spans="27:78" ht="14.4" x14ac:dyDescent="0.55000000000000004">
      <c r="AC112" s="20"/>
      <c r="BT112" s="21">
        <v>2200</v>
      </c>
      <c r="BU112" s="21">
        <v>10</v>
      </c>
      <c r="BW112" s="21">
        <v>8</v>
      </c>
      <c r="BZ112" s="21">
        <f t="shared" si="19"/>
        <v>8</v>
      </c>
    </row>
    <row r="113" spans="29:78" ht="14.4" x14ac:dyDescent="0.55000000000000004">
      <c r="AC113" s="20"/>
      <c r="BT113" s="21">
        <v>2200</v>
      </c>
      <c r="BU113" s="21">
        <v>15</v>
      </c>
      <c r="BV113" s="21">
        <v>13</v>
      </c>
      <c r="BW113" s="21">
        <v>6</v>
      </c>
      <c r="BZ113" s="21">
        <f t="shared" si="19"/>
        <v>6</v>
      </c>
    </row>
    <row r="114" spans="29:78" ht="14.4" x14ac:dyDescent="0.55000000000000004">
      <c r="AC114" s="20"/>
      <c r="BT114" s="21">
        <v>2200</v>
      </c>
      <c r="BU114" s="21">
        <v>20</v>
      </c>
      <c r="BV114" s="21">
        <v>10</v>
      </c>
      <c r="BW114" s="21">
        <v>5</v>
      </c>
      <c r="BZ114" s="21">
        <f t="shared" si="19"/>
        <v>5</v>
      </c>
    </row>
    <row r="115" spans="29:78" ht="14.4" x14ac:dyDescent="0.55000000000000004">
      <c r="AC115" s="20"/>
      <c r="BT115" s="21">
        <v>2200</v>
      </c>
      <c r="BU115" s="21">
        <v>40</v>
      </c>
      <c r="BV115" s="21">
        <v>5</v>
      </c>
      <c r="BW115" s="21">
        <v>4</v>
      </c>
      <c r="BZ115" s="21">
        <f t="shared" si="19"/>
        <v>4</v>
      </c>
    </row>
    <row r="116" spans="29:78" ht="14.4" x14ac:dyDescent="0.55000000000000004">
      <c r="AC116" s="20"/>
      <c r="BT116" s="21">
        <v>2400</v>
      </c>
      <c r="BU116" s="21">
        <v>10</v>
      </c>
      <c r="BW116" s="21">
        <v>8</v>
      </c>
      <c r="BZ116" s="21">
        <f t="shared" ref="BZ116:BZ179" si="20">IF($Y$42=$M$115,BV116,BW116)</f>
        <v>8</v>
      </c>
    </row>
    <row r="117" spans="29:78" ht="14.4" x14ac:dyDescent="0.55000000000000004">
      <c r="AC117" s="20"/>
      <c r="BT117" s="21">
        <v>2400</v>
      </c>
      <c r="BU117" s="21">
        <v>15</v>
      </c>
      <c r="BV117" s="21">
        <v>14</v>
      </c>
      <c r="BW117" s="21">
        <v>6</v>
      </c>
      <c r="BZ117" s="21">
        <f t="shared" si="20"/>
        <v>6</v>
      </c>
    </row>
    <row r="118" spans="29:78" ht="14.4" x14ac:dyDescent="0.55000000000000004">
      <c r="AC118" s="20"/>
      <c r="BT118" s="21">
        <v>2400</v>
      </c>
      <c r="BU118" s="21">
        <v>20</v>
      </c>
      <c r="BV118" s="21">
        <v>10</v>
      </c>
      <c r="BW118" s="21">
        <v>5</v>
      </c>
      <c r="BZ118" s="21">
        <f t="shared" si="20"/>
        <v>5</v>
      </c>
    </row>
    <row r="119" spans="29:78" ht="14.4" x14ac:dyDescent="0.55000000000000004">
      <c r="AC119" s="20"/>
      <c r="BT119" s="21">
        <v>2400</v>
      </c>
      <c r="BU119" s="21">
        <v>40</v>
      </c>
      <c r="BV119" s="21">
        <v>5</v>
      </c>
      <c r="BW119" s="21">
        <v>4</v>
      </c>
      <c r="BZ119" s="21">
        <f t="shared" si="20"/>
        <v>4</v>
      </c>
    </row>
    <row r="120" spans="29:78" ht="14.4" x14ac:dyDescent="0.55000000000000004">
      <c r="AC120" s="20"/>
      <c r="BT120" s="21">
        <v>2600</v>
      </c>
      <c r="BU120" s="21">
        <v>10</v>
      </c>
      <c r="BZ120" s="21">
        <f t="shared" si="20"/>
        <v>0</v>
      </c>
    </row>
    <row r="121" spans="29:78" x14ac:dyDescent="0.5">
      <c r="BT121" s="21">
        <v>2600</v>
      </c>
      <c r="BU121" s="21">
        <v>15</v>
      </c>
      <c r="BV121" s="21">
        <v>15</v>
      </c>
      <c r="BW121" s="21">
        <v>7</v>
      </c>
      <c r="BZ121" s="21">
        <f t="shared" si="20"/>
        <v>7</v>
      </c>
    </row>
    <row r="122" spans="29:78" x14ac:dyDescent="0.5">
      <c r="BT122" s="21">
        <v>2600</v>
      </c>
      <c r="BU122" s="21">
        <v>20</v>
      </c>
      <c r="BV122" s="21">
        <v>11</v>
      </c>
      <c r="BW122" s="21">
        <v>6</v>
      </c>
      <c r="BZ122" s="21">
        <f t="shared" si="20"/>
        <v>6</v>
      </c>
    </row>
    <row r="123" spans="29:78" x14ac:dyDescent="0.5">
      <c r="BT123" s="21">
        <v>2600</v>
      </c>
      <c r="BU123" s="21">
        <v>40</v>
      </c>
      <c r="BV123" s="21">
        <v>6</v>
      </c>
      <c r="BW123" s="21">
        <v>4</v>
      </c>
      <c r="BZ123" s="21">
        <f t="shared" si="20"/>
        <v>4</v>
      </c>
    </row>
    <row r="124" spans="29:78" x14ac:dyDescent="0.5">
      <c r="BT124" s="21">
        <v>2800</v>
      </c>
      <c r="BU124" s="21">
        <v>10</v>
      </c>
      <c r="BZ124" s="21">
        <f t="shared" si="20"/>
        <v>0</v>
      </c>
    </row>
    <row r="125" spans="29:78" x14ac:dyDescent="0.5">
      <c r="BT125" s="21">
        <v>2800</v>
      </c>
      <c r="BU125" s="21">
        <v>15</v>
      </c>
      <c r="BW125" s="21">
        <v>7</v>
      </c>
      <c r="BZ125" s="21">
        <f t="shared" si="20"/>
        <v>7</v>
      </c>
    </row>
    <row r="126" spans="29:78" x14ac:dyDescent="0.5">
      <c r="BT126" s="21">
        <v>2800</v>
      </c>
      <c r="BU126" s="21">
        <v>20</v>
      </c>
      <c r="BV126" s="21">
        <v>12</v>
      </c>
      <c r="BW126" s="21">
        <v>6</v>
      </c>
      <c r="BZ126" s="21">
        <f t="shared" si="20"/>
        <v>6</v>
      </c>
    </row>
    <row r="127" spans="29:78" x14ac:dyDescent="0.5">
      <c r="BT127" s="21">
        <v>2800</v>
      </c>
      <c r="BU127" s="21">
        <v>40</v>
      </c>
      <c r="BV127" s="21">
        <v>6</v>
      </c>
      <c r="BW127" s="21">
        <v>4</v>
      </c>
      <c r="BZ127" s="21">
        <f t="shared" si="20"/>
        <v>4</v>
      </c>
    </row>
    <row r="128" spans="29:78" x14ac:dyDescent="0.5">
      <c r="BT128" s="21">
        <v>3000</v>
      </c>
      <c r="BU128" s="21">
        <v>10</v>
      </c>
      <c r="BZ128" s="21">
        <f t="shared" si="20"/>
        <v>0</v>
      </c>
    </row>
    <row r="129" spans="72:78" x14ac:dyDescent="0.5">
      <c r="BT129" s="21">
        <v>3000</v>
      </c>
      <c r="BU129" s="21">
        <v>15</v>
      </c>
      <c r="BW129" s="21">
        <v>7</v>
      </c>
      <c r="BZ129" s="21">
        <f t="shared" si="20"/>
        <v>7</v>
      </c>
    </row>
    <row r="130" spans="72:78" x14ac:dyDescent="0.5">
      <c r="BT130" s="21">
        <v>3000</v>
      </c>
      <c r="BU130" s="21">
        <v>20</v>
      </c>
      <c r="BV130" s="21">
        <v>13</v>
      </c>
      <c r="BW130" s="21">
        <v>6</v>
      </c>
      <c r="BZ130" s="21">
        <f t="shared" si="20"/>
        <v>6</v>
      </c>
    </row>
    <row r="131" spans="72:78" x14ac:dyDescent="0.5">
      <c r="BT131" s="21">
        <v>3000</v>
      </c>
      <c r="BU131" s="21">
        <v>40</v>
      </c>
      <c r="BV131" s="21">
        <v>7</v>
      </c>
      <c r="BW131" s="21">
        <v>4</v>
      </c>
      <c r="BZ131" s="21">
        <f t="shared" si="20"/>
        <v>4</v>
      </c>
    </row>
    <row r="132" spans="72:78" x14ac:dyDescent="0.5">
      <c r="BT132" s="21">
        <v>3200</v>
      </c>
      <c r="BU132" s="21">
        <v>10</v>
      </c>
      <c r="BZ132" s="21">
        <f t="shared" si="20"/>
        <v>0</v>
      </c>
    </row>
    <row r="133" spans="72:78" x14ac:dyDescent="0.5">
      <c r="BT133" s="21">
        <v>3200</v>
      </c>
      <c r="BU133" s="21">
        <v>15</v>
      </c>
      <c r="BW133" s="21">
        <v>7</v>
      </c>
      <c r="BZ133" s="21">
        <f t="shared" si="20"/>
        <v>7</v>
      </c>
    </row>
    <row r="134" spans="72:78" x14ac:dyDescent="0.5">
      <c r="BT134" s="21">
        <v>3200</v>
      </c>
      <c r="BU134" s="21">
        <v>20</v>
      </c>
      <c r="BV134" s="21">
        <v>14</v>
      </c>
      <c r="BW134" s="21">
        <v>6</v>
      </c>
      <c r="BZ134" s="21">
        <f t="shared" si="20"/>
        <v>6</v>
      </c>
    </row>
    <row r="135" spans="72:78" x14ac:dyDescent="0.5">
      <c r="BT135" s="21">
        <v>3200</v>
      </c>
      <c r="BU135" s="21">
        <v>40</v>
      </c>
      <c r="BV135" s="21">
        <v>7</v>
      </c>
      <c r="BW135" s="21">
        <v>4</v>
      </c>
      <c r="BZ135" s="21">
        <f t="shared" si="20"/>
        <v>4</v>
      </c>
    </row>
    <row r="136" spans="72:78" x14ac:dyDescent="0.5">
      <c r="BT136" s="21">
        <v>3400</v>
      </c>
      <c r="BU136" s="21">
        <v>10</v>
      </c>
      <c r="BZ136" s="21">
        <f t="shared" si="20"/>
        <v>0</v>
      </c>
    </row>
    <row r="137" spans="72:78" x14ac:dyDescent="0.5">
      <c r="BT137" s="21">
        <v>3400</v>
      </c>
      <c r="BU137" s="21">
        <v>15</v>
      </c>
      <c r="BW137" s="21">
        <v>8</v>
      </c>
      <c r="BZ137" s="21">
        <f t="shared" si="20"/>
        <v>8</v>
      </c>
    </row>
    <row r="138" spans="72:78" x14ac:dyDescent="0.5">
      <c r="BT138" s="21">
        <v>3400</v>
      </c>
      <c r="BU138" s="21">
        <v>20</v>
      </c>
      <c r="BV138" s="21">
        <v>15</v>
      </c>
      <c r="BW138" s="21">
        <v>7</v>
      </c>
      <c r="BZ138" s="21">
        <f t="shared" si="20"/>
        <v>7</v>
      </c>
    </row>
    <row r="139" spans="72:78" x14ac:dyDescent="0.5">
      <c r="BT139" s="21">
        <v>3400</v>
      </c>
      <c r="BU139" s="21">
        <v>40</v>
      </c>
      <c r="BV139" s="21">
        <v>7</v>
      </c>
      <c r="BW139" s="21">
        <v>4</v>
      </c>
      <c r="BZ139" s="21">
        <f t="shared" si="20"/>
        <v>4</v>
      </c>
    </row>
    <row r="140" spans="72:78" x14ac:dyDescent="0.5">
      <c r="BT140" s="21">
        <v>3600</v>
      </c>
      <c r="BU140" s="21">
        <v>10</v>
      </c>
      <c r="BZ140" s="21">
        <f t="shared" si="20"/>
        <v>0</v>
      </c>
    </row>
    <row r="141" spans="72:78" x14ac:dyDescent="0.5">
      <c r="BT141" s="21">
        <v>3600</v>
      </c>
      <c r="BU141" s="21">
        <v>15</v>
      </c>
      <c r="BW141" s="21">
        <v>8</v>
      </c>
      <c r="BZ141" s="21">
        <f t="shared" si="20"/>
        <v>8</v>
      </c>
    </row>
    <row r="142" spans="72:78" x14ac:dyDescent="0.5">
      <c r="BT142" s="21">
        <v>3600</v>
      </c>
      <c r="BU142" s="21">
        <v>20</v>
      </c>
      <c r="BW142" s="21">
        <v>7</v>
      </c>
      <c r="BZ142" s="21">
        <f t="shared" si="20"/>
        <v>7</v>
      </c>
    </row>
    <row r="143" spans="72:78" x14ac:dyDescent="0.5">
      <c r="BT143" s="21">
        <v>3600</v>
      </c>
      <c r="BU143" s="21">
        <v>40</v>
      </c>
      <c r="BV143" s="21">
        <v>8</v>
      </c>
      <c r="BW143" s="21">
        <v>4</v>
      </c>
      <c r="BZ143" s="21">
        <f t="shared" si="20"/>
        <v>4</v>
      </c>
    </row>
    <row r="144" spans="72:78" x14ac:dyDescent="0.5">
      <c r="BT144" s="21">
        <v>3800</v>
      </c>
      <c r="BU144" s="21">
        <v>10</v>
      </c>
      <c r="BZ144" s="21">
        <f t="shared" si="20"/>
        <v>0</v>
      </c>
    </row>
    <row r="145" spans="72:78" x14ac:dyDescent="0.5">
      <c r="BT145" s="21">
        <v>3800</v>
      </c>
      <c r="BU145" s="21">
        <v>15</v>
      </c>
      <c r="BZ145" s="21">
        <f t="shared" si="20"/>
        <v>0</v>
      </c>
    </row>
    <row r="146" spans="72:78" x14ac:dyDescent="0.5">
      <c r="BT146" s="21">
        <v>3800</v>
      </c>
      <c r="BU146" s="21">
        <v>20</v>
      </c>
      <c r="BW146" s="21">
        <v>7</v>
      </c>
      <c r="BZ146" s="21">
        <f t="shared" si="20"/>
        <v>7</v>
      </c>
    </row>
    <row r="147" spans="72:78" x14ac:dyDescent="0.5">
      <c r="BT147" s="21">
        <v>3800</v>
      </c>
      <c r="BU147" s="21">
        <v>40</v>
      </c>
      <c r="BV147" s="21">
        <v>8</v>
      </c>
      <c r="BW147" s="21">
        <v>5</v>
      </c>
      <c r="BZ147" s="21">
        <f t="shared" si="20"/>
        <v>5</v>
      </c>
    </row>
    <row r="148" spans="72:78" x14ac:dyDescent="0.5">
      <c r="BT148" s="21">
        <v>4000</v>
      </c>
      <c r="BU148" s="21">
        <v>10</v>
      </c>
      <c r="BZ148" s="21">
        <f t="shared" si="20"/>
        <v>0</v>
      </c>
    </row>
    <row r="149" spans="72:78" x14ac:dyDescent="0.5">
      <c r="BT149" s="21">
        <v>4000</v>
      </c>
      <c r="BU149" s="21">
        <v>15</v>
      </c>
      <c r="BZ149" s="21">
        <f t="shared" si="20"/>
        <v>0</v>
      </c>
    </row>
    <row r="150" spans="72:78" x14ac:dyDescent="0.5">
      <c r="BT150" s="21">
        <v>4000</v>
      </c>
      <c r="BU150" s="21">
        <v>20</v>
      </c>
      <c r="BW150" s="21">
        <v>7</v>
      </c>
      <c r="BZ150" s="21">
        <f t="shared" si="20"/>
        <v>7</v>
      </c>
    </row>
    <row r="151" spans="72:78" x14ac:dyDescent="0.5">
      <c r="BT151" s="21">
        <v>4000</v>
      </c>
      <c r="BU151" s="21">
        <v>40</v>
      </c>
      <c r="BV151" s="21">
        <v>9</v>
      </c>
      <c r="BW151" s="21">
        <v>5</v>
      </c>
      <c r="BZ151" s="21">
        <f t="shared" si="20"/>
        <v>5</v>
      </c>
    </row>
    <row r="152" spans="72:78" x14ac:dyDescent="0.5">
      <c r="BT152" s="21">
        <v>4800</v>
      </c>
      <c r="BU152" s="21">
        <v>10</v>
      </c>
      <c r="BZ152" s="21">
        <f t="shared" si="20"/>
        <v>0</v>
      </c>
    </row>
    <row r="153" spans="72:78" x14ac:dyDescent="0.5">
      <c r="BT153" s="21">
        <v>4800</v>
      </c>
      <c r="BU153" s="21">
        <v>15</v>
      </c>
      <c r="BZ153" s="21">
        <f t="shared" si="20"/>
        <v>0</v>
      </c>
    </row>
    <row r="154" spans="72:78" x14ac:dyDescent="0.5">
      <c r="BT154" s="21">
        <v>4800</v>
      </c>
      <c r="BU154" s="21">
        <v>20</v>
      </c>
      <c r="BW154" s="21">
        <v>8</v>
      </c>
      <c r="BZ154" s="21">
        <f t="shared" si="20"/>
        <v>8</v>
      </c>
    </row>
    <row r="155" spans="72:78" x14ac:dyDescent="0.5">
      <c r="BT155" s="21">
        <v>4800</v>
      </c>
      <c r="BU155" s="21">
        <v>40</v>
      </c>
      <c r="BV155" s="21">
        <v>9</v>
      </c>
      <c r="BW155" s="21">
        <v>5</v>
      </c>
      <c r="BZ155" s="21">
        <f t="shared" si="20"/>
        <v>5</v>
      </c>
    </row>
    <row r="156" spans="72:78" x14ac:dyDescent="0.5">
      <c r="BT156" s="21">
        <v>5300</v>
      </c>
      <c r="BU156" s="21">
        <v>10</v>
      </c>
      <c r="BZ156" s="21">
        <f t="shared" si="20"/>
        <v>0</v>
      </c>
    </row>
    <row r="157" spans="72:78" x14ac:dyDescent="0.5">
      <c r="BT157" s="21">
        <v>5300</v>
      </c>
      <c r="BU157" s="21">
        <v>15</v>
      </c>
      <c r="BZ157" s="21">
        <f t="shared" si="20"/>
        <v>0</v>
      </c>
    </row>
    <row r="158" spans="72:78" x14ac:dyDescent="0.5">
      <c r="BT158" s="21">
        <v>5300</v>
      </c>
      <c r="BU158" s="21">
        <v>20</v>
      </c>
      <c r="BW158" s="21">
        <v>8</v>
      </c>
      <c r="BZ158" s="21">
        <f t="shared" si="20"/>
        <v>8</v>
      </c>
    </row>
    <row r="159" spans="72:78" x14ac:dyDescent="0.5">
      <c r="BT159" s="21">
        <v>5300</v>
      </c>
      <c r="BU159" s="21">
        <v>40</v>
      </c>
      <c r="BV159" s="21">
        <v>9</v>
      </c>
      <c r="BW159" s="21">
        <v>6</v>
      </c>
      <c r="BZ159" s="21">
        <f t="shared" si="20"/>
        <v>6</v>
      </c>
    </row>
    <row r="160" spans="72:78" x14ac:dyDescent="0.5">
      <c r="BT160" s="21">
        <v>6500</v>
      </c>
      <c r="BU160" s="21">
        <v>10</v>
      </c>
      <c r="BZ160" s="21">
        <f t="shared" si="20"/>
        <v>0</v>
      </c>
    </row>
    <row r="161" spans="72:78" x14ac:dyDescent="0.5">
      <c r="BT161" s="21">
        <v>6500</v>
      </c>
      <c r="BU161" s="21">
        <v>15</v>
      </c>
      <c r="BZ161" s="21">
        <f t="shared" si="20"/>
        <v>0</v>
      </c>
    </row>
    <row r="162" spans="72:78" x14ac:dyDescent="0.5">
      <c r="BT162" s="21">
        <v>6500</v>
      </c>
      <c r="BU162" s="21">
        <v>20</v>
      </c>
      <c r="BZ162" s="21">
        <f t="shared" si="20"/>
        <v>0</v>
      </c>
    </row>
    <row r="163" spans="72:78" x14ac:dyDescent="0.5">
      <c r="BT163" s="21">
        <v>6500</v>
      </c>
      <c r="BU163" s="21">
        <v>40</v>
      </c>
      <c r="BV163" s="21">
        <v>9</v>
      </c>
      <c r="BW163" s="21">
        <v>6</v>
      </c>
      <c r="BZ163" s="21">
        <f t="shared" si="20"/>
        <v>6</v>
      </c>
    </row>
    <row r="164" spans="72:78" x14ac:dyDescent="0.5">
      <c r="BT164" s="21">
        <v>6800</v>
      </c>
      <c r="BU164" s="21">
        <v>10</v>
      </c>
      <c r="BZ164" s="21">
        <f t="shared" si="20"/>
        <v>0</v>
      </c>
    </row>
    <row r="165" spans="72:78" x14ac:dyDescent="0.5">
      <c r="BT165" s="21">
        <v>6800</v>
      </c>
      <c r="BU165" s="21">
        <v>15</v>
      </c>
      <c r="BZ165" s="21">
        <f t="shared" si="20"/>
        <v>0</v>
      </c>
    </row>
    <row r="166" spans="72:78" x14ac:dyDescent="0.5">
      <c r="BT166" s="21">
        <v>6800</v>
      </c>
      <c r="BU166" s="21">
        <v>20</v>
      </c>
      <c r="BZ166" s="21">
        <f t="shared" si="20"/>
        <v>0</v>
      </c>
    </row>
    <row r="167" spans="72:78" x14ac:dyDescent="0.5">
      <c r="BT167" s="21">
        <v>6800</v>
      </c>
      <c r="BU167" s="21">
        <v>40</v>
      </c>
      <c r="BV167" s="21">
        <v>9</v>
      </c>
      <c r="BW167" s="21">
        <v>6</v>
      </c>
      <c r="BZ167" s="21">
        <f t="shared" si="20"/>
        <v>6</v>
      </c>
    </row>
    <row r="168" spans="72:78" x14ac:dyDescent="0.5">
      <c r="BT168" s="21">
        <v>8400</v>
      </c>
      <c r="BU168" s="21">
        <v>10</v>
      </c>
      <c r="BZ168" s="21">
        <f t="shared" si="20"/>
        <v>0</v>
      </c>
    </row>
    <row r="169" spans="72:78" x14ac:dyDescent="0.5">
      <c r="BT169" s="21">
        <v>8400</v>
      </c>
      <c r="BU169" s="21">
        <v>15</v>
      </c>
      <c r="BZ169" s="21">
        <f t="shared" si="20"/>
        <v>0</v>
      </c>
    </row>
    <row r="170" spans="72:78" x14ac:dyDescent="0.5">
      <c r="BT170" s="21">
        <v>8400</v>
      </c>
      <c r="BU170" s="21">
        <v>20</v>
      </c>
      <c r="BZ170" s="21">
        <f t="shared" si="20"/>
        <v>0</v>
      </c>
    </row>
    <row r="171" spans="72:78" x14ac:dyDescent="0.5">
      <c r="BT171" s="21">
        <v>8400</v>
      </c>
      <c r="BU171" s="21">
        <v>40</v>
      </c>
      <c r="BV171" s="21">
        <v>9</v>
      </c>
      <c r="BW171" s="21">
        <v>7</v>
      </c>
      <c r="BZ171" s="21">
        <f t="shared" si="20"/>
        <v>7</v>
      </c>
    </row>
    <row r="172" spans="72:78" x14ac:dyDescent="0.5">
      <c r="BT172" s="21">
        <v>9000</v>
      </c>
      <c r="BU172" s="21">
        <v>10</v>
      </c>
      <c r="BZ172" s="21">
        <f t="shared" si="20"/>
        <v>0</v>
      </c>
    </row>
    <row r="173" spans="72:78" x14ac:dyDescent="0.5">
      <c r="BT173" s="21">
        <v>9000</v>
      </c>
      <c r="BU173" s="21">
        <v>15</v>
      </c>
      <c r="BZ173" s="21">
        <f t="shared" si="20"/>
        <v>0</v>
      </c>
    </row>
    <row r="174" spans="72:78" x14ac:dyDescent="0.5">
      <c r="BT174" s="21">
        <v>9000</v>
      </c>
      <c r="BU174" s="21">
        <v>20</v>
      </c>
      <c r="BZ174" s="21">
        <f t="shared" si="20"/>
        <v>0</v>
      </c>
    </row>
    <row r="175" spans="72:78" x14ac:dyDescent="0.5">
      <c r="BT175" s="21">
        <v>9000</v>
      </c>
      <c r="BU175" s="21">
        <v>40</v>
      </c>
      <c r="BV175" s="21">
        <v>9</v>
      </c>
      <c r="BW175" s="21">
        <v>7</v>
      </c>
      <c r="BZ175" s="21">
        <f t="shared" si="20"/>
        <v>7</v>
      </c>
    </row>
    <row r="176" spans="72:78" x14ac:dyDescent="0.5">
      <c r="BT176" s="21">
        <v>12000</v>
      </c>
      <c r="BU176" s="21">
        <v>10</v>
      </c>
      <c r="BZ176" s="21">
        <f t="shared" si="20"/>
        <v>0</v>
      </c>
    </row>
    <row r="177" spans="71:103" x14ac:dyDescent="0.5">
      <c r="BT177" s="21">
        <v>12000</v>
      </c>
      <c r="BU177" s="21">
        <v>15</v>
      </c>
      <c r="BZ177" s="21">
        <f t="shared" si="20"/>
        <v>0</v>
      </c>
    </row>
    <row r="178" spans="71:103" x14ac:dyDescent="0.5">
      <c r="BT178" s="21">
        <v>12000</v>
      </c>
      <c r="BU178" s="21">
        <v>20</v>
      </c>
      <c r="BZ178" s="21">
        <f t="shared" si="20"/>
        <v>0</v>
      </c>
    </row>
    <row r="179" spans="71:103" x14ac:dyDescent="0.5">
      <c r="BT179" s="21">
        <v>12000</v>
      </c>
      <c r="BU179" s="21">
        <v>40</v>
      </c>
      <c r="BV179" s="21">
        <v>9</v>
      </c>
      <c r="BW179" s="21">
        <v>9</v>
      </c>
      <c r="BZ179" s="21">
        <f t="shared" si="20"/>
        <v>9</v>
      </c>
    </row>
    <row r="181" spans="71:103" x14ac:dyDescent="0.5">
      <c r="BU181" s="21" t="s">
        <v>167</v>
      </c>
    </row>
    <row r="182" spans="71:103" x14ac:dyDescent="0.5">
      <c r="BU182" s="21" t="s">
        <v>168</v>
      </c>
      <c r="BV182" s="21" t="s">
        <v>169</v>
      </c>
      <c r="BW182" s="21" t="s">
        <v>170</v>
      </c>
      <c r="BX182" s="21" t="s">
        <v>171</v>
      </c>
      <c r="BY182" s="21" t="s">
        <v>172</v>
      </c>
    </row>
    <row r="183" spans="71:103" x14ac:dyDescent="0.5">
      <c r="BU183" s="21" t="s">
        <v>173</v>
      </c>
    </row>
    <row r="184" spans="71:103" x14ac:dyDescent="0.5">
      <c r="BU184" s="21">
        <v>516</v>
      </c>
      <c r="BV184" s="21">
        <v>410</v>
      </c>
      <c r="BW184" s="21">
        <v>590</v>
      </c>
      <c r="BX184" s="21">
        <v>760</v>
      </c>
      <c r="BY184" s="21">
        <v>930</v>
      </c>
    </row>
    <row r="185" spans="71:103" x14ac:dyDescent="0.5">
      <c r="BU185" s="21">
        <v>616</v>
      </c>
      <c r="BV185" s="21">
        <v>480</v>
      </c>
      <c r="BW185" s="21">
        <v>700</v>
      </c>
      <c r="BX185" s="21">
        <v>910</v>
      </c>
      <c r="BY185" s="21">
        <v>1110</v>
      </c>
    </row>
    <row r="186" spans="71:103" x14ac:dyDescent="0.5">
      <c r="BU186" s="21">
        <v>766</v>
      </c>
      <c r="BV186" s="21">
        <v>600</v>
      </c>
      <c r="BW186" s="21">
        <v>860</v>
      </c>
      <c r="BX186" s="21">
        <v>1120</v>
      </c>
      <c r="BY186" s="21">
        <v>1370</v>
      </c>
    </row>
    <row r="187" spans="71:103" x14ac:dyDescent="0.5">
      <c r="BU187" s="21">
        <v>1016</v>
      </c>
      <c r="BV187" s="21">
        <v>780</v>
      </c>
      <c r="BW187" s="21">
        <v>1130</v>
      </c>
      <c r="BX187" s="21">
        <v>1470</v>
      </c>
      <c r="BY187" s="21">
        <v>1800</v>
      </c>
    </row>
    <row r="189" spans="71:103" x14ac:dyDescent="0.5">
      <c r="BV189" s="21" t="s">
        <v>174</v>
      </c>
      <c r="CF189" s="21" t="s">
        <v>175</v>
      </c>
    </row>
    <row r="190" spans="71:103" x14ac:dyDescent="0.5">
      <c r="BU190" s="21" t="s">
        <v>168</v>
      </c>
      <c r="BV190" s="21" t="s">
        <v>176</v>
      </c>
      <c r="CE190" s="21" t="s">
        <v>168</v>
      </c>
      <c r="CF190" s="21" t="s">
        <v>176</v>
      </c>
      <c r="CK190" s="21" t="s">
        <v>177</v>
      </c>
      <c r="CP190" s="21" t="s">
        <v>178</v>
      </c>
      <c r="CU190" s="21" t="s">
        <v>179</v>
      </c>
    </row>
    <row r="191" spans="71:103" x14ac:dyDescent="0.5">
      <c r="BV191" s="21" t="s">
        <v>102</v>
      </c>
      <c r="CF191" s="21" t="s">
        <v>102</v>
      </c>
      <c r="CK191" s="21" t="s">
        <v>102</v>
      </c>
      <c r="CP191" s="21" t="s">
        <v>102</v>
      </c>
      <c r="CU191" s="21" t="s">
        <v>102</v>
      </c>
    </row>
    <row r="192" spans="71:103" x14ac:dyDescent="0.5">
      <c r="BS192" s="1" t="s">
        <v>102</v>
      </c>
      <c r="BT192" s="21" t="s">
        <v>103</v>
      </c>
      <c r="BU192" s="21" t="s">
        <v>104</v>
      </c>
      <c r="BV192" s="21">
        <v>10</v>
      </c>
      <c r="BW192" s="21">
        <v>11</v>
      </c>
      <c r="BX192" s="21">
        <v>21</v>
      </c>
      <c r="BY192" s="21">
        <v>22</v>
      </c>
      <c r="BZ192" s="21">
        <v>33</v>
      </c>
      <c r="CE192" s="21" t="s">
        <v>104</v>
      </c>
      <c r="CF192" s="21">
        <v>10</v>
      </c>
      <c r="CG192" s="21">
        <v>11</v>
      </c>
      <c r="CH192" s="21">
        <v>21</v>
      </c>
      <c r="CI192" s="21">
        <v>22</v>
      </c>
      <c r="CJ192" s="21">
        <v>33</v>
      </c>
      <c r="CK192" s="21">
        <v>10</v>
      </c>
      <c r="CL192" s="21">
        <v>11</v>
      </c>
      <c r="CM192" s="21">
        <v>21</v>
      </c>
      <c r="CN192" s="21">
        <v>22</v>
      </c>
      <c r="CO192" s="21">
        <v>33</v>
      </c>
      <c r="CP192" s="21">
        <v>10</v>
      </c>
      <c r="CQ192" s="21">
        <v>11</v>
      </c>
      <c r="CR192" s="21">
        <v>21</v>
      </c>
      <c r="CS192" s="21">
        <v>22</v>
      </c>
      <c r="CT192" s="21">
        <v>33</v>
      </c>
      <c r="CU192" s="21">
        <v>10</v>
      </c>
      <c r="CV192" s="21">
        <v>11</v>
      </c>
      <c r="CW192" s="21">
        <v>21</v>
      </c>
      <c r="CX192" s="21">
        <v>22</v>
      </c>
      <c r="CY192" s="21">
        <v>33</v>
      </c>
    </row>
    <row r="193" spans="71:103" x14ac:dyDescent="0.5">
      <c r="BS193" s="1">
        <v>10</v>
      </c>
      <c r="BT193" s="21">
        <v>350</v>
      </c>
      <c r="BU193" s="21">
        <v>400</v>
      </c>
      <c r="BV193" s="21">
        <v>170</v>
      </c>
      <c r="BW193" s="21">
        <v>240</v>
      </c>
      <c r="BX193" s="21">
        <v>370</v>
      </c>
      <c r="BY193" s="21">
        <v>440</v>
      </c>
      <c r="BZ193" s="21">
        <v>630</v>
      </c>
      <c r="CE193" s="21">
        <v>400</v>
      </c>
      <c r="CF193" s="21">
        <v>170</v>
      </c>
      <c r="CG193" s="21">
        <v>240</v>
      </c>
      <c r="CH193" s="21">
        <v>370</v>
      </c>
      <c r="CI193" s="21">
        <v>440</v>
      </c>
      <c r="CJ193" s="21">
        <v>630</v>
      </c>
      <c r="CK193" s="21">
        <v>230</v>
      </c>
      <c r="CL193" s="21">
        <v>320</v>
      </c>
      <c r="CM193" s="21">
        <v>480</v>
      </c>
      <c r="CN193" s="21">
        <v>580</v>
      </c>
      <c r="CO193" s="21">
        <v>850</v>
      </c>
      <c r="CP193" s="21">
        <v>270</v>
      </c>
      <c r="CQ193" s="21">
        <v>380</v>
      </c>
      <c r="CR193" s="21">
        <v>560</v>
      </c>
      <c r="CS193" s="21">
        <v>680</v>
      </c>
      <c r="CT193" s="21">
        <v>980</v>
      </c>
      <c r="CU193" s="21">
        <v>390</v>
      </c>
      <c r="CV193" s="21">
        <v>540</v>
      </c>
      <c r="CW193" s="21">
        <v>780</v>
      </c>
      <c r="CX193" s="21">
        <v>940</v>
      </c>
      <c r="CY193" s="21">
        <v>1330</v>
      </c>
    </row>
    <row r="194" spans="71:103" x14ac:dyDescent="0.5">
      <c r="BS194" s="1">
        <v>10</v>
      </c>
      <c r="BT194" s="21">
        <v>350</v>
      </c>
      <c r="BU194" s="21">
        <v>500</v>
      </c>
      <c r="BV194" s="21">
        <v>220</v>
      </c>
      <c r="BW194" s="21">
        <v>300</v>
      </c>
      <c r="BX194" s="21">
        <v>460</v>
      </c>
      <c r="BY194" s="21">
        <v>550</v>
      </c>
      <c r="BZ194" s="21">
        <v>780</v>
      </c>
      <c r="CE194" s="21">
        <v>500</v>
      </c>
      <c r="CF194" s="21">
        <v>220</v>
      </c>
      <c r="CG194" s="21">
        <v>300</v>
      </c>
      <c r="CH194" s="21">
        <v>460</v>
      </c>
      <c r="CI194" s="21">
        <v>550</v>
      </c>
      <c r="CJ194" s="21">
        <v>780</v>
      </c>
      <c r="CK194" s="21">
        <v>290</v>
      </c>
      <c r="CL194" s="21">
        <v>400</v>
      </c>
      <c r="CM194" s="21">
        <v>610</v>
      </c>
      <c r="CN194" s="21">
        <v>730</v>
      </c>
      <c r="CO194" s="21">
        <v>1060</v>
      </c>
      <c r="CP194" s="21">
        <v>340</v>
      </c>
      <c r="CQ194" s="21">
        <v>470</v>
      </c>
      <c r="CR194" s="21">
        <v>700</v>
      </c>
      <c r="CS194" s="21">
        <v>850</v>
      </c>
      <c r="CT194" s="21">
        <v>1230</v>
      </c>
      <c r="CU194" s="21">
        <v>490</v>
      </c>
      <c r="CV194" s="21">
        <v>670</v>
      </c>
      <c r="CW194" s="21">
        <v>980</v>
      </c>
      <c r="CX194" s="21">
        <v>1180</v>
      </c>
      <c r="CY194" s="21">
        <v>1660</v>
      </c>
    </row>
    <row r="195" spans="71:103" x14ac:dyDescent="0.5">
      <c r="BS195" s="1">
        <v>10</v>
      </c>
      <c r="BT195" s="21">
        <v>350</v>
      </c>
      <c r="BU195" s="21">
        <v>600</v>
      </c>
      <c r="BV195" s="21">
        <v>260</v>
      </c>
      <c r="BW195" s="21">
        <v>360</v>
      </c>
      <c r="BX195" s="21">
        <v>550</v>
      </c>
      <c r="BY195" s="21">
        <v>660</v>
      </c>
      <c r="BZ195" s="21">
        <v>940</v>
      </c>
      <c r="CE195" s="21">
        <v>600</v>
      </c>
      <c r="CF195" s="21">
        <v>260</v>
      </c>
      <c r="CG195" s="21">
        <v>360</v>
      </c>
      <c r="CH195" s="21">
        <v>550</v>
      </c>
      <c r="CI195" s="21">
        <v>660</v>
      </c>
      <c r="CJ195" s="21">
        <v>940</v>
      </c>
      <c r="CK195" s="21">
        <v>350</v>
      </c>
      <c r="CL195" s="21">
        <v>480</v>
      </c>
      <c r="CM195" s="21">
        <v>730</v>
      </c>
      <c r="CN195" s="21">
        <v>880</v>
      </c>
      <c r="CO195" s="21">
        <v>1270</v>
      </c>
      <c r="CP195" s="21">
        <v>410</v>
      </c>
      <c r="CQ195" s="21">
        <v>570</v>
      </c>
      <c r="CR195" s="21">
        <v>840</v>
      </c>
      <c r="CS195" s="21">
        <v>1020</v>
      </c>
      <c r="CT195" s="21">
        <v>1480</v>
      </c>
      <c r="CU195" s="21">
        <v>590</v>
      </c>
      <c r="CV195" s="21">
        <v>810</v>
      </c>
      <c r="CW195" s="21">
        <v>1180</v>
      </c>
      <c r="CX195" s="21">
        <v>1410</v>
      </c>
      <c r="CY195" s="21">
        <v>1990</v>
      </c>
    </row>
    <row r="196" spans="71:103" x14ac:dyDescent="0.5">
      <c r="BS196" s="1">
        <v>10</v>
      </c>
      <c r="BT196" s="21">
        <v>350</v>
      </c>
      <c r="BU196" s="21">
        <v>700</v>
      </c>
      <c r="BV196" s="21">
        <v>310</v>
      </c>
      <c r="BW196" s="21">
        <v>420</v>
      </c>
      <c r="BX196" s="21">
        <v>640</v>
      </c>
      <c r="BY196" s="21">
        <v>770</v>
      </c>
      <c r="BZ196" s="21">
        <v>1100</v>
      </c>
      <c r="CE196" s="21">
        <v>700</v>
      </c>
      <c r="CF196" s="21">
        <v>310</v>
      </c>
      <c r="CG196" s="21">
        <v>420</v>
      </c>
      <c r="CH196" s="21">
        <v>640</v>
      </c>
      <c r="CI196" s="21">
        <v>770</v>
      </c>
      <c r="CJ196" s="21">
        <v>1100</v>
      </c>
      <c r="CK196" s="21">
        <v>410</v>
      </c>
      <c r="CL196" s="21">
        <v>570</v>
      </c>
      <c r="CM196" s="21">
        <v>850</v>
      </c>
      <c r="CN196" s="21">
        <v>1020</v>
      </c>
      <c r="CO196" s="21">
        <v>1490</v>
      </c>
      <c r="CP196" s="21">
        <v>480</v>
      </c>
      <c r="CQ196" s="21">
        <v>660</v>
      </c>
      <c r="CR196" s="21">
        <v>980</v>
      </c>
      <c r="CS196" s="21">
        <v>1190</v>
      </c>
      <c r="CT196" s="21">
        <v>1720</v>
      </c>
      <c r="CU196" s="21">
        <v>680</v>
      </c>
      <c r="CV196" s="21">
        <v>940</v>
      </c>
      <c r="CW196" s="21">
        <v>1370</v>
      </c>
      <c r="CX196" s="21">
        <v>1650</v>
      </c>
      <c r="CY196" s="21">
        <v>2320</v>
      </c>
    </row>
    <row r="197" spans="71:103" x14ac:dyDescent="0.5">
      <c r="BS197" s="1">
        <v>10</v>
      </c>
      <c r="BT197" s="21">
        <v>350</v>
      </c>
      <c r="BU197" s="21">
        <v>800</v>
      </c>
      <c r="BV197" s="21">
        <v>350</v>
      </c>
      <c r="BW197" s="21">
        <v>480</v>
      </c>
      <c r="BX197" s="21">
        <v>730</v>
      </c>
      <c r="BY197" s="21">
        <v>880</v>
      </c>
      <c r="BZ197" s="21">
        <v>1250</v>
      </c>
      <c r="CE197" s="21">
        <v>800</v>
      </c>
      <c r="CF197" s="21">
        <v>350</v>
      </c>
      <c r="CG197" s="21">
        <v>480</v>
      </c>
      <c r="CH197" s="21">
        <v>730</v>
      </c>
      <c r="CI197" s="21">
        <v>880</v>
      </c>
      <c r="CJ197" s="21">
        <v>1250</v>
      </c>
      <c r="CK197" s="21">
        <v>470</v>
      </c>
      <c r="CL197" s="21">
        <v>650</v>
      </c>
      <c r="CM197" s="21">
        <v>970</v>
      </c>
      <c r="CN197" s="21">
        <v>1170</v>
      </c>
      <c r="CO197" s="21">
        <v>1700</v>
      </c>
      <c r="CP197" s="21">
        <v>550</v>
      </c>
      <c r="CQ197" s="21">
        <v>750</v>
      </c>
      <c r="CR197" s="21">
        <v>1120</v>
      </c>
      <c r="CS197" s="21">
        <v>1360</v>
      </c>
      <c r="CT197" s="21">
        <v>1970</v>
      </c>
      <c r="CU197" s="21">
        <v>780</v>
      </c>
      <c r="CV197" s="21">
        <v>1080</v>
      </c>
      <c r="CW197" s="21">
        <v>1570</v>
      </c>
      <c r="CX197" s="21">
        <v>1880</v>
      </c>
      <c r="CY197" s="21">
        <v>2650</v>
      </c>
    </row>
    <row r="198" spans="71:103" x14ac:dyDescent="0.5">
      <c r="BS198" s="1">
        <v>10</v>
      </c>
      <c r="BT198" s="21">
        <v>350</v>
      </c>
      <c r="BU198" s="21">
        <v>900</v>
      </c>
      <c r="BV198" s="21">
        <v>390</v>
      </c>
      <c r="BW198" s="21">
        <v>540</v>
      </c>
      <c r="BX198" s="21">
        <v>820</v>
      </c>
      <c r="BY198" s="21">
        <v>990</v>
      </c>
      <c r="BZ198" s="21">
        <v>1410</v>
      </c>
      <c r="CE198" s="21">
        <v>900</v>
      </c>
      <c r="CF198" s="21">
        <v>390</v>
      </c>
      <c r="CG198" s="21">
        <v>540</v>
      </c>
      <c r="CH198" s="21">
        <v>820</v>
      </c>
      <c r="CI198" s="21">
        <v>990</v>
      </c>
      <c r="CJ198" s="21">
        <v>1410</v>
      </c>
      <c r="CK198" s="21">
        <v>530</v>
      </c>
      <c r="CL198" s="21">
        <v>730</v>
      </c>
      <c r="CM198" s="21">
        <v>1090</v>
      </c>
      <c r="CN198" s="21">
        <v>1310</v>
      </c>
      <c r="CO198" s="21">
        <v>1910</v>
      </c>
      <c r="CP198" s="21">
        <v>610</v>
      </c>
      <c r="CQ198" s="21">
        <v>850</v>
      </c>
      <c r="CR198" s="21">
        <v>1270</v>
      </c>
      <c r="CS198" s="21">
        <v>1520</v>
      </c>
      <c r="CT198" s="21">
        <v>2210</v>
      </c>
      <c r="CU198" s="21">
        <v>880</v>
      </c>
      <c r="CV198" s="21">
        <v>1210</v>
      </c>
      <c r="CW198" s="21">
        <v>1760</v>
      </c>
      <c r="CX198" s="21">
        <v>2120</v>
      </c>
      <c r="CY198" s="21">
        <v>2980</v>
      </c>
    </row>
    <row r="199" spans="71:103" x14ac:dyDescent="0.5">
      <c r="BS199" s="1">
        <v>10</v>
      </c>
      <c r="BT199" s="21">
        <v>350</v>
      </c>
      <c r="BU199" s="21">
        <v>1000</v>
      </c>
      <c r="BV199" s="21">
        <v>440</v>
      </c>
      <c r="BW199" s="21">
        <v>610</v>
      </c>
      <c r="BX199" s="21">
        <v>920</v>
      </c>
      <c r="BY199" s="21">
        <v>1100</v>
      </c>
      <c r="BZ199" s="21">
        <v>1570</v>
      </c>
      <c r="CE199" s="21">
        <v>1000</v>
      </c>
      <c r="CF199" s="21">
        <v>440</v>
      </c>
      <c r="CG199" s="21">
        <v>610</v>
      </c>
      <c r="CH199" s="21">
        <v>920</v>
      </c>
      <c r="CI199" s="21">
        <v>1100</v>
      </c>
      <c r="CJ199" s="21">
        <v>1570</v>
      </c>
      <c r="CK199" s="21">
        <v>590</v>
      </c>
      <c r="CL199" s="21">
        <v>810</v>
      </c>
      <c r="CM199" s="21">
        <v>1210</v>
      </c>
      <c r="CN199" s="21">
        <v>1460</v>
      </c>
      <c r="CO199" s="21">
        <v>2120</v>
      </c>
      <c r="CP199" s="21">
        <v>680</v>
      </c>
      <c r="CQ199" s="21">
        <v>940</v>
      </c>
      <c r="CR199" s="21">
        <v>1410</v>
      </c>
      <c r="CS199" s="21">
        <v>1690</v>
      </c>
      <c r="CT199" s="21">
        <v>2460</v>
      </c>
      <c r="CU199" s="21">
        <v>980</v>
      </c>
      <c r="CV199" s="21">
        <v>1350</v>
      </c>
      <c r="CW199" s="21">
        <v>1960</v>
      </c>
      <c r="CX199" s="21">
        <v>2360</v>
      </c>
      <c r="CY199" s="21">
        <v>3320</v>
      </c>
    </row>
    <row r="200" spans="71:103" x14ac:dyDescent="0.5">
      <c r="BS200" s="1">
        <v>10</v>
      </c>
      <c r="BT200" s="21">
        <v>350</v>
      </c>
      <c r="BU200" s="21">
        <v>1200</v>
      </c>
      <c r="BV200" s="21">
        <v>520</v>
      </c>
      <c r="BW200" s="21">
        <v>730</v>
      </c>
      <c r="BX200" s="21">
        <v>1100</v>
      </c>
      <c r="BY200" s="21">
        <v>1320</v>
      </c>
      <c r="BZ200" s="21">
        <v>1880</v>
      </c>
      <c r="CE200" s="21">
        <v>1200</v>
      </c>
      <c r="CF200" s="21">
        <v>520</v>
      </c>
      <c r="CG200" s="21">
        <v>730</v>
      </c>
      <c r="CH200" s="21">
        <v>1100</v>
      </c>
      <c r="CI200" s="21">
        <v>1320</v>
      </c>
      <c r="CJ200" s="21">
        <v>1880</v>
      </c>
      <c r="CK200" s="21">
        <v>700</v>
      </c>
      <c r="CL200" s="21">
        <v>970</v>
      </c>
      <c r="CM200" s="21">
        <v>1450</v>
      </c>
      <c r="CN200" s="21">
        <v>1750</v>
      </c>
      <c r="CO200" s="21">
        <v>2550</v>
      </c>
      <c r="CP200" s="21">
        <v>820</v>
      </c>
      <c r="CQ200" s="21">
        <v>1130</v>
      </c>
      <c r="CR200" s="21">
        <v>1690</v>
      </c>
      <c r="CS200" s="21">
        <v>2030</v>
      </c>
      <c r="CT200" s="21">
        <v>2950</v>
      </c>
      <c r="CU200" s="21">
        <v>1170</v>
      </c>
      <c r="CV200" s="21">
        <v>1610</v>
      </c>
      <c r="CW200" s="21">
        <v>2350</v>
      </c>
      <c r="CX200" s="21">
        <v>2830</v>
      </c>
      <c r="CY200" s="21">
        <v>3980</v>
      </c>
    </row>
    <row r="201" spans="71:103" x14ac:dyDescent="0.5">
      <c r="BS201" s="1">
        <v>10</v>
      </c>
      <c r="BT201" s="21">
        <v>350</v>
      </c>
      <c r="BU201" s="21">
        <v>1400</v>
      </c>
      <c r="BV201" s="21">
        <v>610</v>
      </c>
      <c r="BW201" s="21">
        <v>850</v>
      </c>
      <c r="BX201" s="21">
        <v>1280</v>
      </c>
      <c r="BY201" s="21">
        <v>1540</v>
      </c>
      <c r="BZ201" s="21">
        <v>2190</v>
      </c>
      <c r="CE201" s="21">
        <v>1400</v>
      </c>
      <c r="CF201" s="21">
        <v>610</v>
      </c>
      <c r="CG201" s="21">
        <v>850</v>
      </c>
      <c r="CH201" s="21">
        <v>1280</v>
      </c>
      <c r="CI201" s="21">
        <v>1540</v>
      </c>
      <c r="CJ201" s="21">
        <v>2190</v>
      </c>
      <c r="CK201" s="21">
        <v>820</v>
      </c>
      <c r="CL201" s="21">
        <v>1130</v>
      </c>
      <c r="CM201" s="21">
        <v>1700</v>
      </c>
      <c r="CN201" s="21">
        <v>2050</v>
      </c>
      <c r="CO201" s="21">
        <v>2970</v>
      </c>
      <c r="CP201" s="21">
        <v>960</v>
      </c>
      <c r="CQ201" s="21">
        <v>1320</v>
      </c>
      <c r="CR201" s="21">
        <v>1970</v>
      </c>
      <c r="CS201" s="21">
        <v>2370</v>
      </c>
      <c r="CT201" s="21">
        <v>3450</v>
      </c>
      <c r="CU201" s="21">
        <v>1370</v>
      </c>
      <c r="CV201" s="21">
        <v>1880</v>
      </c>
      <c r="CW201" s="21">
        <v>2750</v>
      </c>
      <c r="CX201" s="21">
        <v>3300</v>
      </c>
      <c r="CY201" s="21">
        <v>4640</v>
      </c>
    </row>
    <row r="202" spans="71:103" x14ac:dyDescent="0.5">
      <c r="BS202" s="1">
        <v>10</v>
      </c>
      <c r="BT202" s="21">
        <v>350</v>
      </c>
      <c r="BU202" s="21">
        <v>1600</v>
      </c>
      <c r="BV202" s="21">
        <v>700</v>
      </c>
      <c r="BW202" s="21">
        <v>970</v>
      </c>
      <c r="BX202" s="21">
        <v>1460</v>
      </c>
      <c r="BY202" s="21">
        <v>1760</v>
      </c>
      <c r="BZ202" s="21">
        <v>2510</v>
      </c>
      <c r="CE202" s="21">
        <v>1600</v>
      </c>
      <c r="CF202" s="21">
        <v>700</v>
      </c>
      <c r="CG202" s="21">
        <v>970</v>
      </c>
      <c r="CH202" s="21">
        <v>1460</v>
      </c>
      <c r="CI202" s="21">
        <v>1760</v>
      </c>
      <c r="CJ202" s="21">
        <v>2510</v>
      </c>
      <c r="CK202" s="21">
        <v>940</v>
      </c>
      <c r="CL202" s="21">
        <v>1290</v>
      </c>
      <c r="CM202" s="21">
        <v>1940</v>
      </c>
      <c r="CN202" s="21">
        <v>2340</v>
      </c>
      <c r="CO202" s="21">
        <v>3400</v>
      </c>
      <c r="CP202" s="21">
        <v>1090</v>
      </c>
      <c r="CQ202" s="21">
        <v>1510</v>
      </c>
      <c r="CR202" s="21">
        <v>2250</v>
      </c>
      <c r="CS202" s="21">
        <v>2710</v>
      </c>
      <c r="CT202" s="21">
        <v>3940</v>
      </c>
      <c r="CU202" s="21">
        <v>1560</v>
      </c>
      <c r="CV202" s="21">
        <v>2150</v>
      </c>
      <c r="CW202" s="21">
        <v>3140</v>
      </c>
      <c r="CX202" s="21">
        <v>3770</v>
      </c>
      <c r="CY202" s="21">
        <v>5300</v>
      </c>
    </row>
    <row r="203" spans="71:103" x14ac:dyDescent="0.5">
      <c r="BS203" s="1">
        <v>10</v>
      </c>
      <c r="BT203" s="21">
        <v>350</v>
      </c>
      <c r="BU203" s="21">
        <v>1800</v>
      </c>
      <c r="BV203" s="21">
        <v>780</v>
      </c>
      <c r="BW203" s="21">
        <v>1090</v>
      </c>
      <c r="BX203" s="21">
        <v>1650</v>
      </c>
      <c r="BY203" s="21">
        <v>1980</v>
      </c>
      <c r="BZ203" s="21">
        <v>2820</v>
      </c>
      <c r="CE203" s="21">
        <v>1800</v>
      </c>
      <c r="CF203" s="21">
        <v>780</v>
      </c>
      <c r="CG203" s="21">
        <v>1090</v>
      </c>
      <c r="CH203" s="21">
        <v>1650</v>
      </c>
      <c r="CI203" s="21">
        <v>1980</v>
      </c>
      <c r="CJ203" s="21">
        <v>2820</v>
      </c>
      <c r="CK203" s="21">
        <v>1050</v>
      </c>
      <c r="CL203" s="21">
        <v>1450</v>
      </c>
      <c r="CM203" s="21">
        <v>2180</v>
      </c>
      <c r="CN203" s="21">
        <v>2630</v>
      </c>
      <c r="CO203" s="21">
        <v>3820</v>
      </c>
      <c r="CP203" s="21">
        <v>1230</v>
      </c>
      <c r="CQ203" s="21">
        <v>1700</v>
      </c>
      <c r="CR203" s="21">
        <v>2530</v>
      </c>
      <c r="CS203" s="21">
        <v>3050</v>
      </c>
      <c r="CT203" s="21">
        <v>4430</v>
      </c>
      <c r="CU203" s="21">
        <v>1760</v>
      </c>
      <c r="CV203" s="21">
        <v>2420</v>
      </c>
      <c r="CW203" s="21">
        <v>3530</v>
      </c>
      <c r="CX203" s="21">
        <v>4240</v>
      </c>
      <c r="CY203" s="21">
        <v>5970</v>
      </c>
    </row>
    <row r="204" spans="71:103" x14ac:dyDescent="0.5">
      <c r="BS204" s="1">
        <v>10</v>
      </c>
      <c r="BT204" s="21">
        <v>350</v>
      </c>
      <c r="BU204" s="21">
        <v>2000</v>
      </c>
      <c r="BV204" s="21">
        <v>870</v>
      </c>
      <c r="BW204" s="21">
        <v>1210</v>
      </c>
      <c r="BX204" s="21">
        <v>1830</v>
      </c>
      <c r="BY204" s="21">
        <v>2200</v>
      </c>
      <c r="BZ204" s="21">
        <v>3130</v>
      </c>
      <c r="CE204" s="21">
        <v>2000</v>
      </c>
      <c r="CF204" s="21">
        <v>870</v>
      </c>
      <c r="CG204" s="21">
        <v>1210</v>
      </c>
      <c r="CH204" s="21">
        <v>1830</v>
      </c>
      <c r="CI204" s="21">
        <v>2200</v>
      </c>
      <c r="CJ204" s="21">
        <v>3130</v>
      </c>
      <c r="CK204" s="21">
        <v>1170</v>
      </c>
      <c r="CL204" s="21">
        <v>1620</v>
      </c>
      <c r="CM204" s="21">
        <v>2420</v>
      </c>
      <c r="CN204" s="21">
        <v>2920</v>
      </c>
      <c r="CO204" s="21">
        <v>4250</v>
      </c>
      <c r="CP204" s="21">
        <v>1370</v>
      </c>
      <c r="CQ204" s="21">
        <v>1890</v>
      </c>
      <c r="CR204" s="21">
        <v>2810</v>
      </c>
      <c r="CS204" s="21">
        <v>3390</v>
      </c>
      <c r="CT204" s="21">
        <v>4920</v>
      </c>
      <c r="CU204" s="21">
        <v>1960</v>
      </c>
      <c r="CV204" s="21">
        <v>2690</v>
      </c>
      <c r="CW204" s="21">
        <v>3920</v>
      </c>
      <c r="CX204" s="21">
        <v>4710</v>
      </c>
      <c r="CY204" s="21">
        <v>6630</v>
      </c>
    </row>
    <row r="205" spans="71:103" x14ac:dyDescent="0.5">
      <c r="BS205" s="1">
        <v>10</v>
      </c>
      <c r="BT205" s="21">
        <v>350</v>
      </c>
      <c r="BU205" s="21">
        <v>2300</v>
      </c>
      <c r="BV205" s="21">
        <v>1000</v>
      </c>
      <c r="BW205" s="21">
        <v>1390</v>
      </c>
      <c r="BX205" s="21">
        <v>2100</v>
      </c>
      <c r="BY205" s="21">
        <v>2530</v>
      </c>
      <c r="BZ205" s="21">
        <v>3600</v>
      </c>
      <c r="CE205" s="21">
        <v>2300</v>
      </c>
      <c r="CF205" s="21">
        <v>1000</v>
      </c>
      <c r="CG205" s="21">
        <v>1390</v>
      </c>
      <c r="CH205" s="21">
        <v>2100</v>
      </c>
      <c r="CI205" s="21">
        <v>2530</v>
      </c>
      <c r="CJ205" s="21">
        <v>3600</v>
      </c>
      <c r="CK205" s="21">
        <v>1350</v>
      </c>
      <c r="CL205" s="21">
        <v>1860</v>
      </c>
      <c r="CM205" s="21">
        <v>2790</v>
      </c>
      <c r="CN205" s="21">
        <v>3360</v>
      </c>
      <c r="CO205" s="21">
        <v>4890</v>
      </c>
      <c r="CP205" s="21">
        <v>1570</v>
      </c>
      <c r="CQ205" s="21">
        <v>2170</v>
      </c>
      <c r="CR205" s="21">
        <v>3230</v>
      </c>
      <c r="CS205" s="21">
        <v>3900</v>
      </c>
      <c r="CT205" s="21">
        <v>5660</v>
      </c>
      <c r="CU205" s="21">
        <v>2250</v>
      </c>
      <c r="CV205" s="21">
        <v>3090</v>
      </c>
      <c r="CW205" s="21">
        <v>4510</v>
      </c>
      <c r="CX205" s="21">
        <v>5420</v>
      </c>
      <c r="CY205" s="21">
        <v>7620</v>
      </c>
    </row>
    <row r="206" spans="71:103" x14ac:dyDescent="0.5">
      <c r="BS206" s="1">
        <v>10</v>
      </c>
      <c r="BT206" s="21">
        <v>350</v>
      </c>
      <c r="BU206" s="21">
        <v>2600</v>
      </c>
      <c r="BV206" s="21">
        <v>1130</v>
      </c>
      <c r="BW206" s="21">
        <v>1570</v>
      </c>
      <c r="BX206" s="21">
        <v>2380</v>
      </c>
      <c r="BY206" s="21">
        <v>2870</v>
      </c>
      <c r="BZ206" s="21">
        <v>4070</v>
      </c>
      <c r="CE206" s="21">
        <v>2600</v>
      </c>
      <c r="CF206" s="21">
        <v>1130</v>
      </c>
      <c r="CG206" s="21">
        <v>1570</v>
      </c>
      <c r="CH206" s="21">
        <v>2380</v>
      </c>
      <c r="CI206" s="21">
        <v>2870</v>
      </c>
      <c r="CJ206" s="21">
        <v>4070</v>
      </c>
      <c r="CK206" s="21">
        <v>1520</v>
      </c>
      <c r="CL206" s="21">
        <v>2100</v>
      </c>
      <c r="CM206" s="21">
        <v>3150</v>
      </c>
      <c r="CN206" s="21">
        <v>3800</v>
      </c>
      <c r="CO206" s="21">
        <v>5520</v>
      </c>
      <c r="CP206" s="21">
        <v>1780</v>
      </c>
      <c r="CQ206" s="21">
        <v>2450</v>
      </c>
      <c r="CR206" s="21">
        <v>3660</v>
      </c>
      <c r="CS206" s="21">
        <v>4400</v>
      </c>
      <c r="CT206" s="21">
        <v>6400</v>
      </c>
      <c r="CU206" s="21">
        <v>2540</v>
      </c>
      <c r="CV206" s="21">
        <v>3500</v>
      </c>
      <c r="CW206" s="21">
        <v>5100</v>
      </c>
      <c r="CX206" s="21">
        <v>6120</v>
      </c>
      <c r="CY206" s="21">
        <v>8620</v>
      </c>
    </row>
    <row r="207" spans="71:103" x14ac:dyDescent="0.5">
      <c r="BS207" s="1">
        <v>10</v>
      </c>
      <c r="BT207" s="21">
        <v>350</v>
      </c>
      <c r="BU207" s="21">
        <v>3000</v>
      </c>
      <c r="BV207" s="21">
        <v>1310</v>
      </c>
      <c r="BW207" s="21">
        <v>1820</v>
      </c>
      <c r="BX207" s="21">
        <v>2750</v>
      </c>
      <c r="BY207" s="21">
        <v>3310</v>
      </c>
      <c r="BZ207" s="21">
        <v>4700</v>
      </c>
      <c r="CE207" s="21">
        <v>3000</v>
      </c>
      <c r="CF207" s="21">
        <v>1310</v>
      </c>
      <c r="CG207" s="21">
        <v>1820</v>
      </c>
      <c r="CH207" s="21">
        <v>2750</v>
      </c>
      <c r="CI207" s="21">
        <v>3310</v>
      </c>
      <c r="CJ207" s="21">
        <v>4700</v>
      </c>
      <c r="CK207" s="21">
        <v>1760</v>
      </c>
      <c r="CL207" s="21">
        <v>2420</v>
      </c>
      <c r="CM207" s="21">
        <v>3640</v>
      </c>
      <c r="CN207" s="21">
        <v>4380</v>
      </c>
      <c r="CO207" s="21">
        <v>6370</v>
      </c>
      <c r="CP207" s="21">
        <v>2050</v>
      </c>
      <c r="CQ207" s="21">
        <v>2830</v>
      </c>
      <c r="CR207" s="21">
        <v>4220</v>
      </c>
      <c r="CS207" s="21">
        <v>5080</v>
      </c>
      <c r="CT207" s="21">
        <v>7380</v>
      </c>
      <c r="CU207" s="21">
        <v>2930</v>
      </c>
      <c r="CV207" s="21">
        <v>4040</v>
      </c>
      <c r="CW207" s="21">
        <v>5880</v>
      </c>
      <c r="CX207" s="21">
        <v>7070</v>
      </c>
      <c r="CY207" s="21">
        <v>9950</v>
      </c>
    </row>
    <row r="208" spans="71:103" x14ac:dyDescent="0.5">
      <c r="BU208" s="21" t="s">
        <v>168</v>
      </c>
      <c r="BV208" s="21" t="s">
        <v>176</v>
      </c>
    </row>
    <row r="209" spans="71:74" x14ac:dyDescent="0.5">
      <c r="BS209" s="1" t="s">
        <v>102</v>
      </c>
      <c r="BT209" s="21" t="s">
        <v>103</v>
      </c>
      <c r="BU209" s="21" t="s">
        <v>104</v>
      </c>
      <c r="BV209" s="21">
        <v>11</v>
      </c>
    </row>
    <row r="210" spans="71:74" x14ac:dyDescent="0.5">
      <c r="BS210" s="1">
        <v>11</v>
      </c>
      <c r="BT210" s="21">
        <v>350</v>
      </c>
      <c r="BU210" s="21">
        <v>400</v>
      </c>
      <c r="BV210" s="21">
        <v>240</v>
      </c>
    </row>
    <row r="211" spans="71:74" x14ac:dyDescent="0.5">
      <c r="BS211" s="1">
        <v>11</v>
      </c>
      <c r="BT211" s="21">
        <v>350</v>
      </c>
      <c r="BU211" s="21">
        <v>500</v>
      </c>
      <c r="BV211" s="21">
        <v>300</v>
      </c>
    </row>
    <row r="212" spans="71:74" x14ac:dyDescent="0.5">
      <c r="BS212" s="1">
        <v>11</v>
      </c>
      <c r="BT212" s="21">
        <v>350</v>
      </c>
      <c r="BU212" s="21">
        <v>600</v>
      </c>
      <c r="BV212" s="21">
        <v>360</v>
      </c>
    </row>
    <row r="213" spans="71:74" x14ac:dyDescent="0.5">
      <c r="BS213" s="1">
        <v>11</v>
      </c>
      <c r="BT213" s="21">
        <v>350</v>
      </c>
      <c r="BU213" s="21">
        <v>700</v>
      </c>
      <c r="BV213" s="21">
        <v>420</v>
      </c>
    </row>
    <row r="214" spans="71:74" x14ac:dyDescent="0.5">
      <c r="BS214" s="1">
        <v>11</v>
      </c>
      <c r="BT214" s="21">
        <v>350</v>
      </c>
      <c r="BU214" s="21">
        <v>800</v>
      </c>
      <c r="BV214" s="21">
        <v>480</v>
      </c>
    </row>
    <row r="215" spans="71:74" x14ac:dyDescent="0.5">
      <c r="BS215" s="1">
        <v>11</v>
      </c>
      <c r="BT215" s="21">
        <v>350</v>
      </c>
      <c r="BU215" s="21">
        <v>900</v>
      </c>
      <c r="BV215" s="21">
        <v>540</v>
      </c>
    </row>
    <row r="216" spans="71:74" x14ac:dyDescent="0.5">
      <c r="BS216" s="1">
        <v>11</v>
      </c>
      <c r="BT216" s="21">
        <v>350</v>
      </c>
      <c r="BU216" s="21">
        <v>1000</v>
      </c>
      <c r="BV216" s="21">
        <v>610</v>
      </c>
    </row>
    <row r="217" spans="71:74" x14ac:dyDescent="0.5">
      <c r="BS217" s="1">
        <v>11</v>
      </c>
      <c r="BT217" s="21">
        <v>350</v>
      </c>
      <c r="BU217" s="21">
        <v>1200</v>
      </c>
      <c r="BV217" s="21">
        <v>730</v>
      </c>
    </row>
    <row r="218" spans="71:74" x14ac:dyDescent="0.5">
      <c r="BS218" s="1">
        <v>11</v>
      </c>
      <c r="BT218" s="21">
        <v>350</v>
      </c>
      <c r="BU218" s="21">
        <v>1400</v>
      </c>
      <c r="BV218" s="21">
        <v>850</v>
      </c>
    </row>
    <row r="219" spans="71:74" x14ac:dyDescent="0.5">
      <c r="BS219" s="1">
        <v>11</v>
      </c>
      <c r="BT219" s="21">
        <v>350</v>
      </c>
      <c r="BU219" s="21">
        <v>1600</v>
      </c>
      <c r="BV219" s="21">
        <v>970</v>
      </c>
    </row>
    <row r="220" spans="71:74" x14ac:dyDescent="0.5">
      <c r="BS220" s="1">
        <v>11</v>
      </c>
      <c r="BT220" s="21">
        <v>350</v>
      </c>
      <c r="BU220" s="21">
        <v>1800</v>
      </c>
      <c r="BV220" s="21">
        <v>1090</v>
      </c>
    </row>
    <row r="221" spans="71:74" x14ac:dyDescent="0.5">
      <c r="BS221" s="1">
        <v>11</v>
      </c>
      <c r="BT221" s="21">
        <v>350</v>
      </c>
      <c r="BU221" s="21">
        <v>2000</v>
      </c>
      <c r="BV221" s="21">
        <v>1210</v>
      </c>
    </row>
    <row r="222" spans="71:74" x14ac:dyDescent="0.5">
      <c r="BS222" s="1">
        <v>11</v>
      </c>
      <c r="BT222" s="21">
        <v>350</v>
      </c>
      <c r="BU222" s="21">
        <v>2300</v>
      </c>
      <c r="BV222" s="21">
        <v>1390</v>
      </c>
    </row>
    <row r="223" spans="71:74" x14ac:dyDescent="0.5">
      <c r="BS223" s="1">
        <v>11</v>
      </c>
      <c r="BT223" s="21">
        <v>350</v>
      </c>
      <c r="BU223" s="21">
        <v>2600</v>
      </c>
      <c r="BV223" s="21">
        <v>1570</v>
      </c>
    </row>
    <row r="224" spans="71:74" x14ac:dyDescent="0.5">
      <c r="BS224" s="1">
        <v>11</v>
      </c>
      <c r="BT224" s="21">
        <v>350</v>
      </c>
      <c r="BU224" s="21">
        <v>3000</v>
      </c>
      <c r="BV224" s="21">
        <v>1820</v>
      </c>
    </row>
    <row r="225" spans="71:74" x14ac:dyDescent="0.5">
      <c r="BU225" s="21" t="s">
        <v>168</v>
      </c>
      <c r="BV225" s="21" t="s">
        <v>176</v>
      </c>
    </row>
    <row r="226" spans="71:74" x14ac:dyDescent="0.5">
      <c r="BS226" s="1" t="s">
        <v>102</v>
      </c>
      <c r="BT226" s="21" t="s">
        <v>103</v>
      </c>
      <c r="BU226" s="21" t="s">
        <v>104</v>
      </c>
      <c r="BV226" s="21">
        <v>21</v>
      </c>
    </row>
    <row r="227" spans="71:74" x14ac:dyDescent="0.5">
      <c r="BS227" s="1">
        <v>21</v>
      </c>
      <c r="BT227" s="21">
        <v>350</v>
      </c>
      <c r="BU227" s="21">
        <v>400</v>
      </c>
      <c r="BV227" s="21">
        <v>370</v>
      </c>
    </row>
    <row r="228" spans="71:74" x14ac:dyDescent="0.5">
      <c r="BS228" s="1">
        <v>21</v>
      </c>
      <c r="BT228" s="21">
        <v>350</v>
      </c>
      <c r="BU228" s="21">
        <v>500</v>
      </c>
      <c r="BV228" s="21">
        <v>460</v>
      </c>
    </row>
    <row r="229" spans="71:74" x14ac:dyDescent="0.5">
      <c r="BS229" s="1">
        <v>21</v>
      </c>
      <c r="BT229" s="21">
        <v>350</v>
      </c>
      <c r="BU229" s="21">
        <v>600</v>
      </c>
      <c r="BV229" s="21">
        <v>550</v>
      </c>
    </row>
    <row r="230" spans="71:74" x14ac:dyDescent="0.5">
      <c r="BS230" s="1">
        <v>21</v>
      </c>
      <c r="BT230" s="21">
        <v>350</v>
      </c>
      <c r="BU230" s="21">
        <v>700</v>
      </c>
      <c r="BV230" s="21">
        <v>640</v>
      </c>
    </row>
    <row r="231" spans="71:74" x14ac:dyDescent="0.5">
      <c r="BS231" s="1">
        <v>21</v>
      </c>
      <c r="BT231" s="21">
        <v>350</v>
      </c>
      <c r="BU231" s="21">
        <v>800</v>
      </c>
      <c r="BV231" s="21">
        <v>730</v>
      </c>
    </row>
    <row r="232" spans="71:74" x14ac:dyDescent="0.5">
      <c r="BS232" s="1">
        <v>21</v>
      </c>
      <c r="BT232" s="21">
        <v>350</v>
      </c>
      <c r="BU232" s="21">
        <v>900</v>
      </c>
      <c r="BV232" s="21">
        <v>820</v>
      </c>
    </row>
    <row r="233" spans="71:74" x14ac:dyDescent="0.5">
      <c r="BS233" s="1">
        <v>21</v>
      </c>
      <c r="BT233" s="21">
        <v>350</v>
      </c>
      <c r="BU233" s="21">
        <v>1000</v>
      </c>
      <c r="BV233" s="21">
        <v>920</v>
      </c>
    </row>
    <row r="234" spans="71:74" x14ac:dyDescent="0.5">
      <c r="BS234" s="1">
        <v>21</v>
      </c>
      <c r="BT234" s="21">
        <v>350</v>
      </c>
      <c r="BU234" s="21">
        <v>1200</v>
      </c>
      <c r="BV234" s="21">
        <v>1100</v>
      </c>
    </row>
    <row r="235" spans="71:74" x14ac:dyDescent="0.5">
      <c r="BS235" s="1">
        <v>21</v>
      </c>
      <c r="BT235" s="21">
        <v>350</v>
      </c>
      <c r="BU235" s="21">
        <v>1400</v>
      </c>
      <c r="BV235" s="21">
        <v>1280</v>
      </c>
    </row>
    <row r="236" spans="71:74" x14ac:dyDescent="0.5">
      <c r="BS236" s="1">
        <v>21</v>
      </c>
      <c r="BT236" s="21">
        <v>350</v>
      </c>
      <c r="BU236" s="21">
        <v>1600</v>
      </c>
      <c r="BV236" s="21">
        <v>1460</v>
      </c>
    </row>
    <row r="237" spans="71:74" x14ac:dyDescent="0.5">
      <c r="BS237" s="1">
        <v>21</v>
      </c>
      <c r="BT237" s="21">
        <v>350</v>
      </c>
      <c r="BU237" s="21">
        <v>1800</v>
      </c>
      <c r="BV237" s="21">
        <v>1650</v>
      </c>
    </row>
    <row r="238" spans="71:74" x14ac:dyDescent="0.5">
      <c r="BS238" s="1">
        <v>21</v>
      </c>
      <c r="BT238" s="21">
        <v>350</v>
      </c>
      <c r="BU238" s="21">
        <v>2000</v>
      </c>
      <c r="BV238" s="21">
        <v>1830</v>
      </c>
    </row>
    <row r="239" spans="71:74" x14ac:dyDescent="0.5">
      <c r="BS239" s="1">
        <v>21</v>
      </c>
      <c r="BT239" s="21">
        <v>350</v>
      </c>
      <c r="BU239" s="21">
        <v>2300</v>
      </c>
      <c r="BV239" s="21">
        <v>2100</v>
      </c>
    </row>
    <row r="240" spans="71:74" x14ac:dyDescent="0.5">
      <c r="BS240" s="1">
        <v>21</v>
      </c>
      <c r="BT240" s="21">
        <v>350</v>
      </c>
      <c r="BU240" s="21">
        <v>2600</v>
      </c>
      <c r="BV240" s="21">
        <v>2380</v>
      </c>
    </row>
    <row r="241" spans="71:74" x14ac:dyDescent="0.5">
      <c r="BS241" s="1">
        <v>21</v>
      </c>
      <c r="BT241" s="21">
        <v>350</v>
      </c>
      <c r="BU241" s="21">
        <v>3000</v>
      </c>
      <c r="BV241" s="21">
        <v>2750</v>
      </c>
    </row>
    <row r="242" spans="71:74" x14ac:dyDescent="0.5">
      <c r="BU242" s="21" t="s">
        <v>168</v>
      </c>
      <c r="BV242" s="21" t="s">
        <v>176</v>
      </c>
    </row>
    <row r="243" spans="71:74" x14ac:dyDescent="0.5">
      <c r="BS243" s="1" t="s">
        <v>102</v>
      </c>
      <c r="BT243" s="21" t="s">
        <v>103</v>
      </c>
      <c r="BU243" s="21" t="s">
        <v>104</v>
      </c>
      <c r="BV243" s="21">
        <v>22</v>
      </c>
    </row>
    <row r="244" spans="71:74" x14ac:dyDescent="0.5">
      <c r="BS244" s="1">
        <v>22</v>
      </c>
      <c r="BT244" s="21">
        <v>350</v>
      </c>
      <c r="BU244" s="21">
        <v>400</v>
      </c>
      <c r="BV244" s="21">
        <v>440</v>
      </c>
    </row>
    <row r="245" spans="71:74" x14ac:dyDescent="0.5">
      <c r="BS245" s="1">
        <v>22</v>
      </c>
      <c r="BT245" s="21">
        <v>350</v>
      </c>
      <c r="BU245" s="21">
        <v>500</v>
      </c>
      <c r="BV245" s="21">
        <v>550</v>
      </c>
    </row>
    <row r="246" spans="71:74" x14ac:dyDescent="0.5">
      <c r="BS246" s="1">
        <v>22</v>
      </c>
      <c r="BT246" s="21">
        <v>350</v>
      </c>
      <c r="BU246" s="21">
        <v>600</v>
      </c>
      <c r="BV246" s="21">
        <v>660</v>
      </c>
    </row>
    <row r="247" spans="71:74" x14ac:dyDescent="0.5">
      <c r="BS247" s="1">
        <v>22</v>
      </c>
      <c r="BT247" s="21">
        <v>350</v>
      </c>
      <c r="BU247" s="21">
        <v>700</v>
      </c>
      <c r="BV247" s="21">
        <v>770</v>
      </c>
    </row>
    <row r="248" spans="71:74" x14ac:dyDescent="0.5">
      <c r="BS248" s="1">
        <v>22</v>
      </c>
      <c r="BT248" s="21">
        <v>350</v>
      </c>
      <c r="BU248" s="21">
        <v>800</v>
      </c>
      <c r="BV248" s="21">
        <v>880</v>
      </c>
    </row>
    <row r="249" spans="71:74" x14ac:dyDescent="0.5">
      <c r="BS249" s="1">
        <v>22</v>
      </c>
      <c r="BT249" s="21">
        <v>350</v>
      </c>
      <c r="BU249" s="21">
        <v>900</v>
      </c>
      <c r="BV249" s="21">
        <v>990</v>
      </c>
    </row>
    <row r="250" spans="71:74" x14ac:dyDescent="0.5">
      <c r="BS250" s="1">
        <v>22</v>
      </c>
      <c r="BT250" s="21">
        <v>350</v>
      </c>
      <c r="BU250" s="21">
        <v>1000</v>
      </c>
      <c r="BV250" s="21">
        <v>1100</v>
      </c>
    </row>
    <row r="251" spans="71:74" x14ac:dyDescent="0.5">
      <c r="BS251" s="1">
        <v>22</v>
      </c>
      <c r="BT251" s="21">
        <v>350</v>
      </c>
      <c r="BU251" s="21">
        <v>1200</v>
      </c>
      <c r="BV251" s="21">
        <v>1320</v>
      </c>
    </row>
    <row r="252" spans="71:74" x14ac:dyDescent="0.5">
      <c r="BS252" s="1">
        <v>22</v>
      </c>
      <c r="BT252" s="21">
        <v>350</v>
      </c>
      <c r="BU252" s="21">
        <v>1400</v>
      </c>
      <c r="BV252" s="21">
        <v>1540</v>
      </c>
    </row>
    <row r="253" spans="71:74" x14ac:dyDescent="0.5">
      <c r="BS253" s="1">
        <v>22</v>
      </c>
      <c r="BT253" s="21">
        <v>350</v>
      </c>
      <c r="BU253" s="21">
        <v>1600</v>
      </c>
      <c r="BV253" s="21">
        <v>1760</v>
      </c>
    </row>
    <row r="254" spans="71:74" x14ac:dyDescent="0.5">
      <c r="BS254" s="1">
        <v>22</v>
      </c>
      <c r="BT254" s="21">
        <v>350</v>
      </c>
      <c r="BU254" s="21">
        <v>1800</v>
      </c>
      <c r="BV254" s="21">
        <v>1980</v>
      </c>
    </row>
    <row r="255" spans="71:74" x14ac:dyDescent="0.5">
      <c r="BS255" s="1">
        <v>22</v>
      </c>
      <c r="BT255" s="21">
        <v>350</v>
      </c>
      <c r="BU255" s="21">
        <v>2000</v>
      </c>
      <c r="BV255" s="21">
        <v>2200</v>
      </c>
    </row>
    <row r="256" spans="71:74" x14ac:dyDescent="0.5">
      <c r="BS256" s="1">
        <v>22</v>
      </c>
      <c r="BT256" s="21">
        <v>350</v>
      </c>
      <c r="BU256" s="21">
        <v>2300</v>
      </c>
      <c r="BV256" s="21">
        <v>2530</v>
      </c>
    </row>
    <row r="257" spans="71:74" x14ac:dyDescent="0.5">
      <c r="BS257" s="1">
        <v>22</v>
      </c>
      <c r="BT257" s="21">
        <v>350</v>
      </c>
      <c r="BU257" s="21">
        <v>2600</v>
      </c>
      <c r="BV257" s="21">
        <v>2870</v>
      </c>
    </row>
    <row r="258" spans="71:74" x14ac:dyDescent="0.5">
      <c r="BS258" s="1">
        <v>22</v>
      </c>
      <c r="BT258" s="21">
        <v>350</v>
      </c>
      <c r="BU258" s="21">
        <v>3000</v>
      </c>
      <c r="BV258" s="21">
        <v>3310</v>
      </c>
    </row>
    <row r="259" spans="71:74" x14ac:dyDescent="0.5">
      <c r="BU259" s="21" t="s">
        <v>168</v>
      </c>
      <c r="BV259" s="21" t="s">
        <v>176</v>
      </c>
    </row>
    <row r="260" spans="71:74" x14ac:dyDescent="0.5">
      <c r="BS260" s="1" t="s">
        <v>102</v>
      </c>
      <c r="BT260" s="21" t="s">
        <v>103</v>
      </c>
      <c r="BU260" s="21" t="s">
        <v>104</v>
      </c>
      <c r="BV260" s="21">
        <v>33</v>
      </c>
    </row>
    <row r="261" spans="71:74" x14ac:dyDescent="0.5">
      <c r="BS261" s="1">
        <v>33</v>
      </c>
      <c r="BT261" s="21">
        <v>350</v>
      </c>
      <c r="BU261" s="21">
        <v>400</v>
      </c>
      <c r="BV261" s="21">
        <v>630</v>
      </c>
    </row>
    <row r="262" spans="71:74" x14ac:dyDescent="0.5">
      <c r="BS262" s="1">
        <v>33</v>
      </c>
      <c r="BT262" s="21">
        <v>350</v>
      </c>
      <c r="BU262" s="21">
        <v>500</v>
      </c>
      <c r="BV262" s="21">
        <v>780</v>
      </c>
    </row>
    <row r="263" spans="71:74" x14ac:dyDescent="0.5">
      <c r="BS263" s="1">
        <v>33</v>
      </c>
      <c r="BT263" s="21">
        <v>350</v>
      </c>
      <c r="BU263" s="21">
        <v>600</v>
      </c>
      <c r="BV263" s="21">
        <v>940</v>
      </c>
    </row>
    <row r="264" spans="71:74" x14ac:dyDescent="0.5">
      <c r="BS264" s="1">
        <v>33</v>
      </c>
      <c r="BT264" s="21">
        <v>350</v>
      </c>
      <c r="BU264" s="21">
        <v>700</v>
      </c>
      <c r="BV264" s="21">
        <v>1100</v>
      </c>
    </row>
    <row r="265" spans="71:74" x14ac:dyDescent="0.5">
      <c r="BS265" s="1">
        <v>33</v>
      </c>
      <c r="BT265" s="21">
        <v>350</v>
      </c>
      <c r="BU265" s="21">
        <v>800</v>
      </c>
      <c r="BV265" s="21">
        <v>1250</v>
      </c>
    </row>
    <row r="266" spans="71:74" x14ac:dyDescent="0.5">
      <c r="BS266" s="1">
        <v>33</v>
      </c>
      <c r="BT266" s="21">
        <v>350</v>
      </c>
      <c r="BU266" s="21">
        <v>900</v>
      </c>
      <c r="BV266" s="21">
        <v>1410</v>
      </c>
    </row>
    <row r="267" spans="71:74" x14ac:dyDescent="0.5">
      <c r="BS267" s="1">
        <v>33</v>
      </c>
      <c r="BT267" s="21">
        <v>350</v>
      </c>
      <c r="BU267" s="21">
        <v>1000</v>
      </c>
      <c r="BV267" s="21">
        <v>1570</v>
      </c>
    </row>
    <row r="268" spans="71:74" x14ac:dyDescent="0.5">
      <c r="BS268" s="1">
        <v>33</v>
      </c>
      <c r="BT268" s="21">
        <v>350</v>
      </c>
      <c r="BU268" s="21">
        <v>1200</v>
      </c>
      <c r="BV268" s="21">
        <v>1880</v>
      </c>
    </row>
    <row r="269" spans="71:74" x14ac:dyDescent="0.5">
      <c r="BS269" s="1">
        <v>33</v>
      </c>
      <c r="BT269" s="21">
        <v>350</v>
      </c>
      <c r="BU269" s="21">
        <v>1400</v>
      </c>
      <c r="BV269" s="21">
        <v>2190</v>
      </c>
    </row>
    <row r="270" spans="71:74" x14ac:dyDescent="0.5">
      <c r="BS270" s="1">
        <v>33</v>
      </c>
      <c r="BT270" s="21">
        <v>350</v>
      </c>
      <c r="BU270" s="21">
        <v>1600</v>
      </c>
      <c r="BV270" s="21">
        <v>2510</v>
      </c>
    </row>
    <row r="271" spans="71:74" x14ac:dyDescent="0.5">
      <c r="BS271" s="1">
        <v>33</v>
      </c>
      <c r="BT271" s="21">
        <v>350</v>
      </c>
      <c r="BU271" s="21">
        <v>1800</v>
      </c>
      <c r="BV271" s="21">
        <v>2820</v>
      </c>
    </row>
    <row r="272" spans="71:74" x14ac:dyDescent="0.5">
      <c r="BS272" s="1">
        <v>33</v>
      </c>
      <c r="BT272" s="21">
        <v>350</v>
      </c>
      <c r="BU272" s="21">
        <v>2000</v>
      </c>
      <c r="BV272" s="21">
        <v>3130</v>
      </c>
    </row>
    <row r="273" spans="71:78" x14ac:dyDescent="0.5">
      <c r="BS273" s="1">
        <v>33</v>
      </c>
      <c r="BT273" s="21">
        <v>350</v>
      </c>
      <c r="BU273" s="21">
        <v>2300</v>
      </c>
      <c r="BV273" s="21">
        <v>3600</v>
      </c>
    </row>
    <row r="274" spans="71:78" x14ac:dyDescent="0.5">
      <c r="BS274" s="1">
        <v>33</v>
      </c>
      <c r="BT274" s="21">
        <v>350</v>
      </c>
      <c r="BU274" s="21">
        <v>2600</v>
      </c>
      <c r="BV274" s="21">
        <v>4070</v>
      </c>
    </row>
    <row r="275" spans="71:78" x14ac:dyDescent="0.5">
      <c r="BS275" s="1">
        <v>33</v>
      </c>
      <c r="BT275" s="21">
        <v>350</v>
      </c>
      <c r="BU275" s="21">
        <v>3000</v>
      </c>
      <c r="BV275" s="21">
        <v>4700</v>
      </c>
    </row>
    <row r="277" spans="71:78" x14ac:dyDescent="0.5">
      <c r="BU277" s="21" t="s">
        <v>168</v>
      </c>
      <c r="BV277" s="21" t="s">
        <v>177</v>
      </c>
    </row>
    <row r="278" spans="71:78" x14ac:dyDescent="0.5">
      <c r="BS278" s="1" t="s">
        <v>102</v>
      </c>
      <c r="BT278" s="21" t="s">
        <v>103</v>
      </c>
      <c r="BU278" s="21" t="s">
        <v>104</v>
      </c>
      <c r="BV278" s="21">
        <v>10</v>
      </c>
      <c r="BW278" s="21">
        <v>11</v>
      </c>
      <c r="BX278" s="21">
        <v>21</v>
      </c>
      <c r="BY278" s="21">
        <v>22</v>
      </c>
      <c r="BZ278" s="21">
        <v>33</v>
      </c>
    </row>
    <row r="279" spans="71:78" x14ac:dyDescent="0.5">
      <c r="BS279" s="1">
        <v>10</v>
      </c>
      <c r="BT279" s="21">
        <v>500</v>
      </c>
      <c r="BU279" s="21">
        <v>400</v>
      </c>
      <c r="BV279" s="21">
        <v>230</v>
      </c>
      <c r="BW279" s="21">
        <v>320</v>
      </c>
      <c r="BX279" s="21">
        <v>480</v>
      </c>
      <c r="BY279" s="21">
        <v>580</v>
      </c>
      <c r="BZ279" s="21">
        <v>850</v>
      </c>
    </row>
    <row r="280" spans="71:78" x14ac:dyDescent="0.5">
      <c r="BS280" s="1">
        <v>10</v>
      </c>
      <c r="BT280" s="21">
        <v>500</v>
      </c>
      <c r="BU280" s="21">
        <v>500</v>
      </c>
      <c r="BV280" s="21">
        <v>290</v>
      </c>
      <c r="BW280" s="21">
        <v>400</v>
      </c>
      <c r="BX280" s="21">
        <v>610</v>
      </c>
      <c r="BY280" s="21">
        <v>730</v>
      </c>
      <c r="BZ280" s="21">
        <v>1060</v>
      </c>
    </row>
    <row r="281" spans="71:78" x14ac:dyDescent="0.5">
      <c r="BS281" s="1">
        <v>10</v>
      </c>
      <c r="BT281" s="21">
        <v>500</v>
      </c>
      <c r="BU281" s="21">
        <v>600</v>
      </c>
      <c r="BV281" s="21">
        <v>350</v>
      </c>
      <c r="BW281" s="21">
        <v>480</v>
      </c>
      <c r="BX281" s="21">
        <v>730</v>
      </c>
      <c r="BY281" s="21">
        <v>880</v>
      </c>
      <c r="BZ281" s="21">
        <v>1270</v>
      </c>
    </row>
    <row r="282" spans="71:78" x14ac:dyDescent="0.5">
      <c r="BS282" s="1">
        <v>10</v>
      </c>
      <c r="BT282" s="21">
        <v>500</v>
      </c>
      <c r="BU282" s="21">
        <v>700</v>
      </c>
      <c r="BV282" s="21">
        <v>410</v>
      </c>
      <c r="BW282" s="21">
        <v>570</v>
      </c>
      <c r="BX282" s="21">
        <v>850</v>
      </c>
      <c r="BY282" s="21">
        <v>1020</v>
      </c>
      <c r="BZ282" s="21">
        <v>1490</v>
      </c>
    </row>
    <row r="283" spans="71:78" x14ac:dyDescent="0.5">
      <c r="BS283" s="1">
        <v>10</v>
      </c>
      <c r="BT283" s="21">
        <v>500</v>
      </c>
      <c r="BU283" s="21">
        <v>800</v>
      </c>
      <c r="BV283" s="21">
        <v>470</v>
      </c>
      <c r="BW283" s="21">
        <v>650</v>
      </c>
      <c r="BX283" s="21">
        <v>970</v>
      </c>
      <c r="BY283" s="21">
        <v>1170</v>
      </c>
      <c r="BZ283" s="21">
        <v>1700</v>
      </c>
    </row>
    <row r="284" spans="71:78" x14ac:dyDescent="0.5">
      <c r="BS284" s="1">
        <v>10</v>
      </c>
      <c r="BT284" s="21">
        <v>500</v>
      </c>
      <c r="BU284" s="21">
        <v>900</v>
      </c>
      <c r="BV284" s="21">
        <v>530</v>
      </c>
      <c r="BW284" s="21">
        <v>730</v>
      </c>
      <c r="BX284" s="21">
        <v>1090</v>
      </c>
      <c r="BY284" s="21">
        <v>1310</v>
      </c>
      <c r="BZ284" s="21">
        <v>1910</v>
      </c>
    </row>
    <row r="285" spans="71:78" x14ac:dyDescent="0.5">
      <c r="BS285" s="1">
        <v>10</v>
      </c>
      <c r="BT285" s="21">
        <v>500</v>
      </c>
      <c r="BU285" s="21">
        <v>1000</v>
      </c>
      <c r="BV285" s="21">
        <v>590</v>
      </c>
      <c r="BW285" s="21">
        <v>810</v>
      </c>
      <c r="BX285" s="21">
        <v>1210</v>
      </c>
      <c r="BY285" s="21">
        <v>1460</v>
      </c>
      <c r="BZ285" s="21">
        <v>2120</v>
      </c>
    </row>
    <row r="286" spans="71:78" x14ac:dyDescent="0.5">
      <c r="BS286" s="1">
        <v>10</v>
      </c>
      <c r="BT286" s="21">
        <v>500</v>
      </c>
      <c r="BU286" s="21">
        <v>1200</v>
      </c>
      <c r="BV286" s="21">
        <v>700</v>
      </c>
      <c r="BW286" s="21">
        <v>970</v>
      </c>
      <c r="BX286" s="21">
        <v>1450</v>
      </c>
      <c r="BY286" s="21">
        <v>1750</v>
      </c>
      <c r="BZ286" s="21">
        <v>2550</v>
      </c>
    </row>
    <row r="287" spans="71:78" x14ac:dyDescent="0.5">
      <c r="BS287" s="1">
        <v>10</v>
      </c>
      <c r="BT287" s="21">
        <v>500</v>
      </c>
      <c r="BU287" s="21">
        <v>1400</v>
      </c>
      <c r="BV287" s="21">
        <v>820</v>
      </c>
      <c r="BW287" s="21">
        <v>1130</v>
      </c>
      <c r="BX287" s="21">
        <v>1700</v>
      </c>
      <c r="BY287" s="21">
        <v>2050</v>
      </c>
      <c r="BZ287" s="21">
        <v>2970</v>
      </c>
    </row>
    <row r="288" spans="71:78" x14ac:dyDescent="0.5">
      <c r="BS288" s="1">
        <v>10</v>
      </c>
      <c r="BT288" s="21">
        <v>500</v>
      </c>
      <c r="BU288" s="21">
        <v>1600</v>
      </c>
      <c r="BV288" s="21">
        <v>940</v>
      </c>
      <c r="BW288" s="21">
        <v>1290</v>
      </c>
      <c r="BX288" s="21">
        <v>1940</v>
      </c>
      <c r="BY288" s="21">
        <v>2340</v>
      </c>
      <c r="BZ288" s="21">
        <v>3400</v>
      </c>
    </row>
    <row r="289" spans="71:78" x14ac:dyDescent="0.5">
      <c r="BS289" s="1">
        <v>10</v>
      </c>
      <c r="BT289" s="21">
        <v>500</v>
      </c>
      <c r="BU289" s="21">
        <v>1800</v>
      </c>
      <c r="BV289" s="21">
        <v>1050</v>
      </c>
      <c r="BW289" s="21">
        <v>1450</v>
      </c>
      <c r="BX289" s="21">
        <v>2180</v>
      </c>
      <c r="BY289" s="21">
        <v>2630</v>
      </c>
      <c r="BZ289" s="21">
        <v>3820</v>
      </c>
    </row>
    <row r="290" spans="71:78" x14ac:dyDescent="0.5">
      <c r="BS290" s="1">
        <v>10</v>
      </c>
      <c r="BT290" s="21">
        <v>500</v>
      </c>
      <c r="BU290" s="21">
        <v>2000</v>
      </c>
      <c r="BV290" s="21">
        <v>1170</v>
      </c>
      <c r="BW290" s="21">
        <v>1620</v>
      </c>
      <c r="BX290" s="21">
        <v>2420</v>
      </c>
      <c r="BY290" s="21">
        <v>2920</v>
      </c>
      <c r="BZ290" s="21">
        <v>4250</v>
      </c>
    </row>
    <row r="291" spans="71:78" x14ac:dyDescent="0.5">
      <c r="BS291" s="1">
        <v>10</v>
      </c>
      <c r="BT291" s="21">
        <v>500</v>
      </c>
      <c r="BU291" s="21">
        <v>2300</v>
      </c>
      <c r="BV291" s="21">
        <v>1350</v>
      </c>
      <c r="BW291" s="21">
        <v>1860</v>
      </c>
      <c r="BX291" s="21">
        <v>2790</v>
      </c>
      <c r="BY291" s="21">
        <v>3360</v>
      </c>
      <c r="BZ291" s="21">
        <v>4890</v>
      </c>
    </row>
    <row r="292" spans="71:78" x14ac:dyDescent="0.5">
      <c r="BS292" s="1">
        <v>10</v>
      </c>
      <c r="BT292" s="21">
        <v>500</v>
      </c>
      <c r="BU292" s="21">
        <v>2600</v>
      </c>
      <c r="BV292" s="21">
        <v>1520</v>
      </c>
      <c r="BW292" s="21">
        <v>2100</v>
      </c>
      <c r="BX292" s="21">
        <v>3150</v>
      </c>
      <c r="BY292" s="21">
        <v>3800</v>
      </c>
      <c r="BZ292" s="21">
        <v>5520</v>
      </c>
    </row>
    <row r="293" spans="71:78" x14ac:dyDescent="0.5">
      <c r="BS293" s="1">
        <v>10</v>
      </c>
      <c r="BT293" s="21">
        <v>500</v>
      </c>
      <c r="BU293" s="21">
        <v>3000</v>
      </c>
      <c r="BV293" s="21">
        <v>1760</v>
      </c>
      <c r="BW293" s="21">
        <v>2420</v>
      </c>
      <c r="BX293" s="21">
        <v>3640</v>
      </c>
      <c r="BY293" s="21">
        <v>4380</v>
      </c>
      <c r="BZ293" s="21">
        <v>6370</v>
      </c>
    </row>
    <row r="294" spans="71:78" x14ac:dyDescent="0.5">
      <c r="BS294" s="1" t="s">
        <v>102</v>
      </c>
      <c r="BT294" s="21" t="s">
        <v>103</v>
      </c>
      <c r="BU294" s="21" t="s">
        <v>104</v>
      </c>
      <c r="BV294" s="21">
        <v>11</v>
      </c>
    </row>
    <row r="295" spans="71:78" x14ac:dyDescent="0.5">
      <c r="BS295" s="1">
        <v>11</v>
      </c>
      <c r="BT295" s="21">
        <v>500</v>
      </c>
      <c r="BU295" s="21">
        <v>400</v>
      </c>
      <c r="BV295" s="21">
        <v>320</v>
      </c>
    </row>
    <row r="296" spans="71:78" x14ac:dyDescent="0.5">
      <c r="BS296" s="1">
        <v>11</v>
      </c>
      <c r="BT296" s="21">
        <v>500</v>
      </c>
      <c r="BU296" s="21">
        <v>500</v>
      </c>
      <c r="BV296" s="21">
        <v>400</v>
      </c>
    </row>
    <row r="297" spans="71:78" x14ac:dyDescent="0.5">
      <c r="BS297" s="1">
        <v>11</v>
      </c>
      <c r="BT297" s="21">
        <v>500</v>
      </c>
      <c r="BU297" s="21">
        <v>600</v>
      </c>
      <c r="BV297" s="21">
        <v>480</v>
      </c>
    </row>
    <row r="298" spans="71:78" x14ac:dyDescent="0.5">
      <c r="BS298" s="1">
        <v>11</v>
      </c>
      <c r="BT298" s="21">
        <v>500</v>
      </c>
      <c r="BU298" s="21">
        <v>700</v>
      </c>
      <c r="BV298" s="21">
        <v>570</v>
      </c>
    </row>
    <row r="299" spans="71:78" x14ac:dyDescent="0.5">
      <c r="BS299" s="1">
        <v>11</v>
      </c>
      <c r="BT299" s="21">
        <v>500</v>
      </c>
      <c r="BU299" s="21">
        <v>800</v>
      </c>
      <c r="BV299" s="21">
        <v>650</v>
      </c>
    </row>
    <row r="300" spans="71:78" x14ac:dyDescent="0.5">
      <c r="BS300" s="1">
        <v>11</v>
      </c>
      <c r="BT300" s="21">
        <v>500</v>
      </c>
      <c r="BU300" s="21">
        <v>900</v>
      </c>
      <c r="BV300" s="21">
        <v>730</v>
      </c>
    </row>
    <row r="301" spans="71:78" x14ac:dyDescent="0.5">
      <c r="BS301" s="1">
        <v>11</v>
      </c>
      <c r="BT301" s="21">
        <v>500</v>
      </c>
      <c r="BU301" s="21">
        <v>1000</v>
      </c>
      <c r="BV301" s="21">
        <v>810</v>
      </c>
    </row>
    <row r="302" spans="71:78" x14ac:dyDescent="0.5">
      <c r="BS302" s="1">
        <v>11</v>
      </c>
      <c r="BT302" s="21">
        <v>500</v>
      </c>
      <c r="BU302" s="21">
        <v>1200</v>
      </c>
      <c r="BV302" s="21">
        <v>970</v>
      </c>
    </row>
    <row r="303" spans="71:78" x14ac:dyDescent="0.5">
      <c r="BS303" s="1">
        <v>11</v>
      </c>
      <c r="BT303" s="21">
        <v>500</v>
      </c>
      <c r="BU303" s="21">
        <v>1400</v>
      </c>
      <c r="BV303" s="21">
        <v>1130</v>
      </c>
    </row>
    <row r="304" spans="71:78" x14ac:dyDescent="0.5">
      <c r="BS304" s="1">
        <v>11</v>
      </c>
      <c r="BT304" s="21">
        <v>500</v>
      </c>
      <c r="BU304" s="21">
        <v>1600</v>
      </c>
      <c r="BV304" s="21">
        <v>1290</v>
      </c>
    </row>
    <row r="305" spans="71:74" x14ac:dyDescent="0.5">
      <c r="BS305" s="1">
        <v>11</v>
      </c>
      <c r="BT305" s="21">
        <v>500</v>
      </c>
      <c r="BU305" s="21">
        <v>1800</v>
      </c>
      <c r="BV305" s="21">
        <v>1450</v>
      </c>
    </row>
    <row r="306" spans="71:74" x14ac:dyDescent="0.5">
      <c r="BS306" s="1">
        <v>11</v>
      </c>
      <c r="BT306" s="21">
        <v>500</v>
      </c>
      <c r="BU306" s="21">
        <v>2000</v>
      </c>
      <c r="BV306" s="21">
        <v>1620</v>
      </c>
    </row>
    <row r="307" spans="71:74" x14ac:dyDescent="0.5">
      <c r="BS307" s="1">
        <v>11</v>
      </c>
      <c r="BT307" s="21">
        <v>500</v>
      </c>
      <c r="BU307" s="21">
        <v>2300</v>
      </c>
      <c r="BV307" s="21">
        <v>1860</v>
      </c>
    </row>
    <row r="308" spans="71:74" x14ac:dyDescent="0.5">
      <c r="BS308" s="1">
        <v>11</v>
      </c>
      <c r="BT308" s="21">
        <v>500</v>
      </c>
      <c r="BU308" s="21">
        <v>2600</v>
      </c>
      <c r="BV308" s="21">
        <v>2100</v>
      </c>
    </row>
    <row r="309" spans="71:74" x14ac:dyDescent="0.5">
      <c r="BS309" s="1">
        <v>11</v>
      </c>
      <c r="BT309" s="21">
        <v>500</v>
      </c>
      <c r="BU309" s="21">
        <v>3000</v>
      </c>
      <c r="BV309" s="21">
        <v>2420</v>
      </c>
    </row>
    <row r="310" spans="71:74" x14ac:dyDescent="0.5">
      <c r="BS310" s="1" t="s">
        <v>102</v>
      </c>
      <c r="BT310" s="21" t="s">
        <v>103</v>
      </c>
      <c r="BU310" s="21" t="s">
        <v>104</v>
      </c>
      <c r="BV310" s="21">
        <v>21</v>
      </c>
    </row>
    <row r="311" spans="71:74" x14ac:dyDescent="0.5">
      <c r="BS311" s="1">
        <v>21</v>
      </c>
      <c r="BT311" s="21">
        <v>500</v>
      </c>
      <c r="BU311" s="21">
        <v>400</v>
      </c>
      <c r="BV311" s="21">
        <v>480</v>
      </c>
    </row>
    <row r="312" spans="71:74" x14ac:dyDescent="0.5">
      <c r="BS312" s="1">
        <v>21</v>
      </c>
      <c r="BT312" s="21">
        <v>500</v>
      </c>
      <c r="BU312" s="21">
        <v>500</v>
      </c>
      <c r="BV312" s="21">
        <v>610</v>
      </c>
    </row>
    <row r="313" spans="71:74" x14ac:dyDescent="0.5">
      <c r="BS313" s="1">
        <v>21</v>
      </c>
      <c r="BT313" s="21">
        <v>500</v>
      </c>
      <c r="BU313" s="21">
        <v>600</v>
      </c>
      <c r="BV313" s="21">
        <v>730</v>
      </c>
    </row>
    <row r="314" spans="71:74" x14ac:dyDescent="0.5">
      <c r="BS314" s="1">
        <v>21</v>
      </c>
      <c r="BT314" s="21">
        <v>500</v>
      </c>
      <c r="BU314" s="21">
        <v>700</v>
      </c>
      <c r="BV314" s="21">
        <v>850</v>
      </c>
    </row>
    <row r="315" spans="71:74" x14ac:dyDescent="0.5">
      <c r="BS315" s="1">
        <v>21</v>
      </c>
      <c r="BT315" s="21">
        <v>500</v>
      </c>
      <c r="BU315" s="21">
        <v>800</v>
      </c>
      <c r="BV315" s="21">
        <v>970</v>
      </c>
    </row>
    <row r="316" spans="71:74" x14ac:dyDescent="0.5">
      <c r="BS316" s="1">
        <v>21</v>
      </c>
      <c r="BT316" s="21">
        <v>500</v>
      </c>
      <c r="BU316" s="21">
        <v>900</v>
      </c>
      <c r="BV316" s="21">
        <v>1090</v>
      </c>
    </row>
    <row r="317" spans="71:74" x14ac:dyDescent="0.5">
      <c r="BS317" s="1">
        <v>21</v>
      </c>
      <c r="BT317" s="21">
        <v>500</v>
      </c>
      <c r="BU317" s="21">
        <v>1000</v>
      </c>
      <c r="BV317" s="21">
        <v>1210</v>
      </c>
    </row>
    <row r="318" spans="71:74" x14ac:dyDescent="0.5">
      <c r="BS318" s="1">
        <v>21</v>
      </c>
      <c r="BT318" s="21">
        <v>500</v>
      </c>
      <c r="BU318" s="21">
        <v>1200</v>
      </c>
      <c r="BV318" s="21">
        <v>1450</v>
      </c>
    </row>
    <row r="319" spans="71:74" x14ac:dyDescent="0.5">
      <c r="BS319" s="1">
        <v>21</v>
      </c>
      <c r="BT319" s="21">
        <v>500</v>
      </c>
      <c r="BU319" s="21">
        <v>1400</v>
      </c>
      <c r="BV319" s="21">
        <v>1700</v>
      </c>
    </row>
    <row r="320" spans="71:74" x14ac:dyDescent="0.5">
      <c r="BS320" s="1">
        <v>21</v>
      </c>
      <c r="BT320" s="21">
        <v>500</v>
      </c>
      <c r="BU320" s="21">
        <v>1600</v>
      </c>
      <c r="BV320" s="21">
        <v>1940</v>
      </c>
    </row>
    <row r="321" spans="71:74" x14ac:dyDescent="0.5">
      <c r="BS321" s="1">
        <v>21</v>
      </c>
      <c r="BT321" s="21">
        <v>500</v>
      </c>
      <c r="BU321" s="21">
        <v>1800</v>
      </c>
      <c r="BV321" s="21">
        <v>2180</v>
      </c>
    </row>
    <row r="322" spans="71:74" x14ac:dyDescent="0.5">
      <c r="BS322" s="1">
        <v>21</v>
      </c>
      <c r="BT322" s="21">
        <v>500</v>
      </c>
      <c r="BU322" s="21">
        <v>2000</v>
      </c>
      <c r="BV322" s="21">
        <v>2420</v>
      </c>
    </row>
    <row r="323" spans="71:74" x14ac:dyDescent="0.5">
      <c r="BS323" s="1">
        <v>21</v>
      </c>
      <c r="BT323" s="21">
        <v>500</v>
      </c>
      <c r="BU323" s="21">
        <v>2300</v>
      </c>
      <c r="BV323" s="21">
        <v>2790</v>
      </c>
    </row>
    <row r="324" spans="71:74" x14ac:dyDescent="0.5">
      <c r="BS324" s="1">
        <v>21</v>
      </c>
      <c r="BT324" s="21">
        <v>500</v>
      </c>
      <c r="BU324" s="21">
        <v>2600</v>
      </c>
      <c r="BV324" s="21">
        <v>3150</v>
      </c>
    </row>
    <row r="325" spans="71:74" x14ac:dyDescent="0.5">
      <c r="BS325" s="1">
        <v>21</v>
      </c>
      <c r="BT325" s="21">
        <v>500</v>
      </c>
      <c r="BU325" s="21">
        <v>3000</v>
      </c>
      <c r="BV325" s="21">
        <v>3640</v>
      </c>
    </row>
    <row r="326" spans="71:74" x14ac:dyDescent="0.5">
      <c r="BS326" s="1" t="s">
        <v>102</v>
      </c>
      <c r="BT326" s="21" t="s">
        <v>103</v>
      </c>
      <c r="BU326" s="21" t="s">
        <v>104</v>
      </c>
      <c r="BV326" s="21">
        <v>22</v>
      </c>
    </row>
    <row r="327" spans="71:74" x14ac:dyDescent="0.5">
      <c r="BS327" s="1">
        <v>22</v>
      </c>
      <c r="BT327" s="21">
        <v>500</v>
      </c>
      <c r="BU327" s="21">
        <v>400</v>
      </c>
      <c r="BV327" s="21">
        <v>580</v>
      </c>
    </row>
    <row r="328" spans="71:74" x14ac:dyDescent="0.5">
      <c r="BS328" s="1">
        <v>22</v>
      </c>
      <c r="BT328" s="21">
        <v>500</v>
      </c>
      <c r="BU328" s="21">
        <v>500</v>
      </c>
      <c r="BV328" s="21">
        <v>730</v>
      </c>
    </row>
    <row r="329" spans="71:74" x14ac:dyDescent="0.5">
      <c r="BS329" s="1">
        <v>22</v>
      </c>
      <c r="BT329" s="21">
        <v>500</v>
      </c>
      <c r="BU329" s="21">
        <v>600</v>
      </c>
      <c r="BV329" s="21">
        <v>880</v>
      </c>
    </row>
    <row r="330" spans="71:74" x14ac:dyDescent="0.5">
      <c r="BS330" s="1">
        <v>22</v>
      </c>
      <c r="BT330" s="21">
        <v>500</v>
      </c>
      <c r="BU330" s="21">
        <v>700</v>
      </c>
      <c r="BV330" s="21">
        <v>1020</v>
      </c>
    </row>
    <row r="331" spans="71:74" x14ac:dyDescent="0.5">
      <c r="BS331" s="1">
        <v>22</v>
      </c>
      <c r="BT331" s="21">
        <v>500</v>
      </c>
      <c r="BU331" s="21">
        <v>800</v>
      </c>
      <c r="BV331" s="21">
        <v>1170</v>
      </c>
    </row>
    <row r="332" spans="71:74" x14ac:dyDescent="0.5">
      <c r="BS332" s="1">
        <v>22</v>
      </c>
      <c r="BT332" s="21">
        <v>500</v>
      </c>
      <c r="BU332" s="21">
        <v>900</v>
      </c>
      <c r="BV332" s="21">
        <v>1310</v>
      </c>
    </row>
    <row r="333" spans="71:74" x14ac:dyDescent="0.5">
      <c r="BS333" s="1">
        <v>22</v>
      </c>
      <c r="BT333" s="21">
        <v>500</v>
      </c>
      <c r="BU333" s="21">
        <v>1000</v>
      </c>
      <c r="BV333" s="21">
        <v>1460</v>
      </c>
    </row>
    <row r="334" spans="71:74" x14ac:dyDescent="0.5">
      <c r="BS334" s="1">
        <v>22</v>
      </c>
      <c r="BT334" s="21">
        <v>500</v>
      </c>
      <c r="BU334" s="21">
        <v>1200</v>
      </c>
      <c r="BV334" s="21">
        <v>1750</v>
      </c>
    </row>
    <row r="335" spans="71:74" x14ac:dyDescent="0.5">
      <c r="BS335" s="1">
        <v>22</v>
      </c>
      <c r="BT335" s="21">
        <v>500</v>
      </c>
      <c r="BU335" s="21">
        <v>1400</v>
      </c>
      <c r="BV335" s="21">
        <v>2050</v>
      </c>
    </row>
    <row r="336" spans="71:74" x14ac:dyDescent="0.5">
      <c r="BS336" s="1">
        <v>22</v>
      </c>
      <c r="BT336" s="21">
        <v>500</v>
      </c>
      <c r="BU336" s="21">
        <v>1600</v>
      </c>
      <c r="BV336" s="21">
        <v>2340</v>
      </c>
    </row>
    <row r="337" spans="71:74" x14ac:dyDescent="0.5">
      <c r="BS337" s="1">
        <v>22</v>
      </c>
      <c r="BT337" s="21">
        <v>500</v>
      </c>
      <c r="BU337" s="21">
        <v>1800</v>
      </c>
      <c r="BV337" s="21">
        <v>2630</v>
      </c>
    </row>
    <row r="338" spans="71:74" x14ac:dyDescent="0.5">
      <c r="BS338" s="1">
        <v>22</v>
      </c>
      <c r="BT338" s="21">
        <v>500</v>
      </c>
      <c r="BU338" s="21">
        <v>2000</v>
      </c>
      <c r="BV338" s="21">
        <v>2920</v>
      </c>
    </row>
    <row r="339" spans="71:74" x14ac:dyDescent="0.5">
      <c r="BS339" s="1">
        <v>22</v>
      </c>
      <c r="BT339" s="21">
        <v>500</v>
      </c>
      <c r="BU339" s="21">
        <v>2300</v>
      </c>
      <c r="BV339" s="21">
        <v>3360</v>
      </c>
    </row>
    <row r="340" spans="71:74" x14ac:dyDescent="0.5">
      <c r="BS340" s="1">
        <v>22</v>
      </c>
      <c r="BT340" s="21">
        <v>500</v>
      </c>
      <c r="BU340" s="21">
        <v>2600</v>
      </c>
      <c r="BV340" s="21">
        <v>3800</v>
      </c>
    </row>
    <row r="341" spans="71:74" x14ac:dyDescent="0.5">
      <c r="BS341" s="1">
        <v>22</v>
      </c>
      <c r="BT341" s="21">
        <v>500</v>
      </c>
      <c r="BU341" s="21">
        <v>3000</v>
      </c>
      <c r="BV341" s="21">
        <v>4380</v>
      </c>
    </row>
    <row r="342" spans="71:74" x14ac:dyDescent="0.5">
      <c r="BS342" s="1" t="s">
        <v>102</v>
      </c>
      <c r="BT342" s="21" t="s">
        <v>103</v>
      </c>
      <c r="BU342" s="21" t="s">
        <v>104</v>
      </c>
      <c r="BV342" s="21">
        <v>33</v>
      </c>
    </row>
    <row r="343" spans="71:74" x14ac:dyDescent="0.5">
      <c r="BS343" s="1">
        <v>33</v>
      </c>
      <c r="BT343" s="21">
        <v>500</v>
      </c>
      <c r="BU343" s="21">
        <v>400</v>
      </c>
      <c r="BV343" s="21">
        <v>850</v>
      </c>
    </row>
    <row r="344" spans="71:74" x14ac:dyDescent="0.5">
      <c r="BS344" s="1">
        <v>33</v>
      </c>
      <c r="BT344" s="21">
        <v>500</v>
      </c>
      <c r="BU344" s="21">
        <v>500</v>
      </c>
      <c r="BV344" s="21">
        <v>1060</v>
      </c>
    </row>
    <row r="345" spans="71:74" x14ac:dyDescent="0.5">
      <c r="BS345" s="1">
        <v>33</v>
      </c>
      <c r="BT345" s="21">
        <v>500</v>
      </c>
      <c r="BU345" s="21">
        <v>600</v>
      </c>
      <c r="BV345" s="21">
        <v>1270</v>
      </c>
    </row>
    <row r="346" spans="71:74" x14ac:dyDescent="0.5">
      <c r="BS346" s="1">
        <v>33</v>
      </c>
      <c r="BT346" s="21">
        <v>500</v>
      </c>
      <c r="BU346" s="21">
        <v>700</v>
      </c>
      <c r="BV346" s="21">
        <v>1490</v>
      </c>
    </row>
    <row r="347" spans="71:74" x14ac:dyDescent="0.5">
      <c r="BS347" s="1">
        <v>33</v>
      </c>
      <c r="BT347" s="21">
        <v>500</v>
      </c>
      <c r="BU347" s="21">
        <v>800</v>
      </c>
      <c r="BV347" s="21">
        <v>1700</v>
      </c>
    </row>
    <row r="348" spans="71:74" x14ac:dyDescent="0.5">
      <c r="BS348" s="1">
        <v>33</v>
      </c>
      <c r="BT348" s="21">
        <v>500</v>
      </c>
      <c r="BU348" s="21">
        <v>900</v>
      </c>
      <c r="BV348" s="21">
        <v>1910</v>
      </c>
    </row>
    <row r="349" spans="71:74" x14ac:dyDescent="0.5">
      <c r="BS349" s="1">
        <v>33</v>
      </c>
      <c r="BT349" s="21">
        <v>500</v>
      </c>
      <c r="BU349" s="21">
        <v>1000</v>
      </c>
      <c r="BV349" s="21">
        <v>2120</v>
      </c>
    </row>
    <row r="350" spans="71:74" x14ac:dyDescent="0.5">
      <c r="BS350" s="1">
        <v>33</v>
      </c>
      <c r="BT350" s="21">
        <v>500</v>
      </c>
      <c r="BU350" s="21">
        <v>1200</v>
      </c>
      <c r="BV350" s="21">
        <v>2550</v>
      </c>
    </row>
    <row r="351" spans="71:74" x14ac:dyDescent="0.5">
      <c r="BS351" s="1">
        <v>33</v>
      </c>
      <c r="BT351" s="21">
        <v>500</v>
      </c>
      <c r="BU351" s="21">
        <v>1400</v>
      </c>
      <c r="BV351" s="21">
        <v>2970</v>
      </c>
    </row>
    <row r="352" spans="71:74" x14ac:dyDescent="0.5">
      <c r="BS352" s="1">
        <v>33</v>
      </c>
      <c r="BT352" s="21">
        <v>500</v>
      </c>
      <c r="BU352" s="21">
        <v>1600</v>
      </c>
      <c r="BV352" s="21">
        <v>3400</v>
      </c>
    </row>
    <row r="353" spans="71:78" x14ac:dyDescent="0.5">
      <c r="BS353" s="1">
        <v>33</v>
      </c>
      <c r="BT353" s="21">
        <v>500</v>
      </c>
      <c r="BU353" s="21">
        <v>1800</v>
      </c>
      <c r="BV353" s="21">
        <v>3820</v>
      </c>
    </row>
    <row r="354" spans="71:78" x14ac:dyDescent="0.5">
      <c r="BS354" s="1">
        <v>33</v>
      </c>
      <c r="BT354" s="21">
        <v>500</v>
      </c>
      <c r="BU354" s="21">
        <v>2000</v>
      </c>
      <c r="BV354" s="21">
        <v>4250</v>
      </c>
    </row>
    <row r="355" spans="71:78" x14ac:dyDescent="0.5">
      <c r="BS355" s="1">
        <v>33</v>
      </c>
      <c r="BT355" s="21">
        <v>500</v>
      </c>
      <c r="BU355" s="21">
        <v>2300</v>
      </c>
      <c r="BV355" s="21">
        <v>4890</v>
      </c>
    </row>
    <row r="356" spans="71:78" x14ac:dyDescent="0.5">
      <c r="BS356" s="1">
        <v>33</v>
      </c>
      <c r="BT356" s="21">
        <v>500</v>
      </c>
      <c r="BU356" s="21">
        <v>2600</v>
      </c>
      <c r="BV356" s="21">
        <v>5520</v>
      </c>
    </row>
    <row r="357" spans="71:78" x14ac:dyDescent="0.5">
      <c r="BS357" s="1">
        <v>33</v>
      </c>
      <c r="BT357" s="21">
        <v>500</v>
      </c>
      <c r="BU357" s="21">
        <v>3000</v>
      </c>
      <c r="BV357" s="21">
        <v>6370</v>
      </c>
    </row>
    <row r="359" spans="71:78" x14ac:dyDescent="0.5">
      <c r="BU359" s="21" t="s">
        <v>168</v>
      </c>
      <c r="BV359" s="21" t="s">
        <v>178</v>
      </c>
    </row>
    <row r="360" spans="71:78" x14ac:dyDescent="0.5">
      <c r="BS360" s="1" t="s">
        <v>102</v>
      </c>
      <c r="BT360" s="21" t="s">
        <v>103</v>
      </c>
      <c r="BU360" s="21" t="s">
        <v>104</v>
      </c>
      <c r="BV360" s="21" t="s">
        <v>102</v>
      </c>
    </row>
    <row r="361" spans="71:78" x14ac:dyDescent="0.5">
      <c r="BS361" s="1">
        <v>10</v>
      </c>
      <c r="BT361" s="21">
        <v>600</v>
      </c>
      <c r="BU361" s="21">
        <v>400</v>
      </c>
      <c r="BV361" s="21">
        <v>10</v>
      </c>
      <c r="BW361" s="21">
        <v>11</v>
      </c>
      <c r="BX361" s="21">
        <v>21</v>
      </c>
      <c r="BY361" s="21">
        <v>22</v>
      </c>
      <c r="BZ361" s="21">
        <v>33</v>
      </c>
    </row>
    <row r="362" spans="71:78" x14ac:dyDescent="0.5">
      <c r="BS362" s="1">
        <v>10</v>
      </c>
      <c r="BT362" s="21">
        <v>600</v>
      </c>
      <c r="BU362" s="21">
        <v>500</v>
      </c>
      <c r="BV362" s="21">
        <v>270</v>
      </c>
      <c r="BW362" s="21">
        <v>380</v>
      </c>
      <c r="BX362" s="21">
        <v>560</v>
      </c>
      <c r="BY362" s="21">
        <v>680</v>
      </c>
      <c r="BZ362" s="21">
        <v>980</v>
      </c>
    </row>
    <row r="363" spans="71:78" x14ac:dyDescent="0.5">
      <c r="BS363" s="1">
        <v>10</v>
      </c>
      <c r="BT363" s="21">
        <v>600</v>
      </c>
      <c r="BU363" s="21">
        <v>600</v>
      </c>
      <c r="BV363" s="21">
        <v>340</v>
      </c>
      <c r="BW363" s="21">
        <v>470</v>
      </c>
      <c r="BX363" s="21">
        <v>700</v>
      </c>
      <c r="BY363" s="21">
        <v>850</v>
      </c>
      <c r="BZ363" s="21">
        <v>1230</v>
      </c>
    </row>
    <row r="364" spans="71:78" x14ac:dyDescent="0.5">
      <c r="BS364" s="1">
        <v>10</v>
      </c>
      <c r="BT364" s="21">
        <v>600</v>
      </c>
      <c r="BU364" s="21">
        <v>700</v>
      </c>
      <c r="BV364" s="21">
        <v>410</v>
      </c>
      <c r="BW364" s="21">
        <v>570</v>
      </c>
      <c r="BX364" s="21">
        <v>840</v>
      </c>
      <c r="BY364" s="21">
        <v>1020</v>
      </c>
      <c r="BZ364" s="21">
        <v>1480</v>
      </c>
    </row>
    <row r="365" spans="71:78" x14ac:dyDescent="0.5">
      <c r="BS365" s="1">
        <v>10</v>
      </c>
      <c r="BT365" s="21">
        <v>600</v>
      </c>
      <c r="BU365" s="21">
        <v>800</v>
      </c>
      <c r="BV365" s="21">
        <v>480</v>
      </c>
      <c r="BW365" s="21">
        <v>660</v>
      </c>
      <c r="BX365" s="21">
        <v>980</v>
      </c>
      <c r="BY365" s="21">
        <v>1190</v>
      </c>
      <c r="BZ365" s="21">
        <v>1720</v>
      </c>
    </row>
    <row r="366" spans="71:78" x14ac:dyDescent="0.5">
      <c r="BS366" s="1">
        <v>10</v>
      </c>
      <c r="BT366" s="21">
        <v>600</v>
      </c>
      <c r="BU366" s="21">
        <v>900</v>
      </c>
      <c r="BV366" s="21">
        <v>550</v>
      </c>
      <c r="BW366" s="21">
        <v>750</v>
      </c>
      <c r="BX366" s="21">
        <v>1120</v>
      </c>
      <c r="BY366" s="21">
        <v>1360</v>
      </c>
      <c r="BZ366" s="21">
        <v>1970</v>
      </c>
    </row>
    <row r="367" spans="71:78" x14ac:dyDescent="0.5">
      <c r="BS367" s="1">
        <v>10</v>
      </c>
      <c r="BT367" s="21">
        <v>600</v>
      </c>
      <c r="BU367" s="21">
        <v>1000</v>
      </c>
      <c r="BV367" s="21">
        <v>610</v>
      </c>
      <c r="BW367" s="21">
        <v>850</v>
      </c>
      <c r="BX367" s="21">
        <v>1270</v>
      </c>
      <c r="BY367" s="21">
        <v>1520</v>
      </c>
      <c r="BZ367" s="21">
        <v>2210</v>
      </c>
    </row>
    <row r="368" spans="71:78" x14ac:dyDescent="0.5">
      <c r="BS368" s="1">
        <v>10</v>
      </c>
      <c r="BT368" s="21">
        <v>600</v>
      </c>
      <c r="BU368" s="21">
        <v>1200</v>
      </c>
      <c r="BV368" s="21">
        <v>680</v>
      </c>
      <c r="BW368" s="21">
        <v>940</v>
      </c>
      <c r="BX368" s="21">
        <v>1410</v>
      </c>
      <c r="BY368" s="21">
        <v>1690</v>
      </c>
      <c r="BZ368" s="21">
        <v>2460</v>
      </c>
    </row>
    <row r="369" spans="71:78" x14ac:dyDescent="0.5">
      <c r="BS369" s="1">
        <v>10</v>
      </c>
      <c r="BT369" s="21">
        <v>600</v>
      </c>
      <c r="BU369" s="21">
        <v>1400</v>
      </c>
      <c r="BV369" s="21">
        <v>820</v>
      </c>
      <c r="BW369" s="21">
        <v>1130</v>
      </c>
      <c r="BX369" s="21">
        <v>1690</v>
      </c>
      <c r="BY369" s="21">
        <v>2030</v>
      </c>
      <c r="BZ369" s="21">
        <v>2950</v>
      </c>
    </row>
    <row r="370" spans="71:78" x14ac:dyDescent="0.5">
      <c r="BS370" s="1">
        <v>10</v>
      </c>
      <c r="BT370" s="21">
        <v>600</v>
      </c>
      <c r="BU370" s="21">
        <v>1600</v>
      </c>
      <c r="BV370" s="21">
        <v>960</v>
      </c>
      <c r="BW370" s="21">
        <v>1320</v>
      </c>
      <c r="BX370" s="21">
        <v>1970</v>
      </c>
      <c r="BY370" s="21">
        <v>2370</v>
      </c>
      <c r="BZ370" s="21">
        <v>3450</v>
      </c>
    </row>
    <row r="371" spans="71:78" x14ac:dyDescent="0.5">
      <c r="BS371" s="1">
        <v>10</v>
      </c>
      <c r="BT371" s="21">
        <v>600</v>
      </c>
      <c r="BU371" s="21">
        <v>1800</v>
      </c>
      <c r="BV371" s="21">
        <v>1090</v>
      </c>
      <c r="BW371" s="21">
        <v>1510</v>
      </c>
      <c r="BX371" s="21">
        <v>2250</v>
      </c>
      <c r="BY371" s="21">
        <v>2710</v>
      </c>
      <c r="BZ371" s="21">
        <v>3940</v>
      </c>
    </row>
    <row r="372" spans="71:78" x14ac:dyDescent="0.5">
      <c r="BS372" s="1">
        <v>10</v>
      </c>
      <c r="BT372" s="21">
        <v>600</v>
      </c>
      <c r="BU372" s="21">
        <v>2000</v>
      </c>
      <c r="BV372" s="21">
        <v>1230</v>
      </c>
      <c r="BW372" s="21">
        <v>1700</v>
      </c>
      <c r="BX372" s="21">
        <v>2530</v>
      </c>
      <c r="BY372" s="21">
        <v>3050</v>
      </c>
      <c r="BZ372" s="21">
        <v>4430</v>
      </c>
    </row>
    <row r="373" spans="71:78" x14ac:dyDescent="0.5">
      <c r="BS373" s="1">
        <v>10</v>
      </c>
      <c r="BT373" s="21">
        <v>600</v>
      </c>
      <c r="BU373" s="21">
        <v>2300</v>
      </c>
      <c r="BV373" s="21">
        <v>1370</v>
      </c>
      <c r="BW373" s="21">
        <v>1890</v>
      </c>
      <c r="BX373" s="21">
        <v>2810</v>
      </c>
      <c r="BY373" s="21">
        <v>3390</v>
      </c>
      <c r="BZ373" s="21">
        <v>4920</v>
      </c>
    </row>
    <row r="374" spans="71:78" x14ac:dyDescent="0.5">
      <c r="BS374" s="1">
        <v>10</v>
      </c>
      <c r="BT374" s="21">
        <v>600</v>
      </c>
      <c r="BU374" s="21">
        <v>2600</v>
      </c>
      <c r="BV374" s="21">
        <v>1570</v>
      </c>
      <c r="BW374" s="21">
        <v>2170</v>
      </c>
      <c r="BX374" s="21">
        <v>3230</v>
      </c>
      <c r="BY374" s="21">
        <v>3900</v>
      </c>
      <c r="BZ374" s="21">
        <v>5660</v>
      </c>
    </row>
    <row r="375" spans="71:78" x14ac:dyDescent="0.5">
      <c r="BS375" s="1">
        <v>10</v>
      </c>
      <c r="BT375" s="21">
        <v>600</v>
      </c>
      <c r="BU375" s="21">
        <v>3000</v>
      </c>
      <c r="BV375" s="21">
        <v>1780</v>
      </c>
      <c r="BW375" s="21">
        <v>2450</v>
      </c>
      <c r="BX375" s="21">
        <v>3660</v>
      </c>
      <c r="BY375" s="21">
        <v>4400</v>
      </c>
      <c r="BZ375" s="21">
        <v>6400</v>
      </c>
    </row>
    <row r="376" spans="71:78" x14ac:dyDescent="0.5">
      <c r="BS376" s="1" t="s">
        <v>102</v>
      </c>
      <c r="BT376" s="21" t="s">
        <v>103</v>
      </c>
      <c r="BU376" s="21" t="s">
        <v>104</v>
      </c>
      <c r="BV376" s="21">
        <v>2050</v>
      </c>
      <c r="BW376" s="21">
        <v>2830</v>
      </c>
      <c r="BX376" s="21">
        <v>4220</v>
      </c>
      <c r="BY376" s="21">
        <v>5080</v>
      </c>
      <c r="BZ376" s="21">
        <v>7380</v>
      </c>
    </row>
    <row r="377" spans="71:78" x14ac:dyDescent="0.5">
      <c r="BS377" s="1">
        <v>11</v>
      </c>
      <c r="BT377" s="21">
        <v>600</v>
      </c>
      <c r="BU377" s="21">
        <v>400</v>
      </c>
      <c r="BV377" s="21">
        <v>380</v>
      </c>
    </row>
    <row r="378" spans="71:78" x14ac:dyDescent="0.5">
      <c r="BS378" s="1">
        <v>11</v>
      </c>
      <c r="BT378" s="21">
        <v>600</v>
      </c>
      <c r="BU378" s="21">
        <v>500</v>
      </c>
      <c r="BV378" s="21">
        <v>470</v>
      </c>
    </row>
    <row r="379" spans="71:78" x14ac:dyDescent="0.5">
      <c r="BS379" s="1">
        <v>11</v>
      </c>
      <c r="BT379" s="21">
        <v>600</v>
      </c>
      <c r="BU379" s="21">
        <v>600</v>
      </c>
      <c r="BV379" s="21">
        <v>570</v>
      </c>
    </row>
    <row r="380" spans="71:78" x14ac:dyDescent="0.5">
      <c r="BS380" s="1">
        <v>11</v>
      </c>
      <c r="BT380" s="21">
        <v>600</v>
      </c>
      <c r="BU380" s="21">
        <v>700</v>
      </c>
      <c r="BV380" s="21">
        <v>660</v>
      </c>
    </row>
    <row r="381" spans="71:78" x14ac:dyDescent="0.5">
      <c r="BS381" s="1">
        <v>11</v>
      </c>
      <c r="BT381" s="21">
        <v>600</v>
      </c>
      <c r="BU381" s="21">
        <v>800</v>
      </c>
      <c r="BV381" s="21">
        <v>750</v>
      </c>
    </row>
    <row r="382" spans="71:78" x14ac:dyDescent="0.5">
      <c r="BS382" s="1">
        <v>11</v>
      </c>
      <c r="BT382" s="21">
        <v>600</v>
      </c>
      <c r="BU382" s="21">
        <v>900</v>
      </c>
      <c r="BV382" s="21">
        <v>850</v>
      </c>
    </row>
    <row r="383" spans="71:78" x14ac:dyDescent="0.5">
      <c r="BS383" s="1">
        <v>11</v>
      </c>
      <c r="BT383" s="21">
        <v>600</v>
      </c>
      <c r="BU383" s="21">
        <v>1000</v>
      </c>
      <c r="BV383" s="21">
        <v>940</v>
      </c>
    </row>
    <row r="384" spans="71:78" x14ac:dyDescent="0.5">
      <c r="BS384" s="1">
        <v>11</v>
      </c>
      <c r="BT384" s="21">
        <v>600</v>
      </c>
      <c r="BU384" s="21">
        <v>1200</v>
      </c>
      <c r="BV384" s="21">
        <v>1130</v>
      </c>
    </row>
    <row r="385" spans="71:74" x14ac:dyDescent="0.5">
      <c r="BS385" s="1">
        <v>11</v>
      </c>
      <c r="BT385" s="21">
        <v>600</v>
      </c>
      <c r="BU385" s="21">
        <v>1400</v>
      </c>
      <c r="BV385" s="21">
        <v>1320</v>
      </c>
    </row>
    <row r="386" spans="71:74" x14ac:dyDescent="0.5">
      <c r="BS386" s="1">
        <v>11</v>
      </c>
      <c r="BT386" s="21">
        <v>600</v>
      </c>
      <c r="BU386" s="21">
        <v>1600</v>
      </c>
      <c r="BV386" s="21">
        <v>1510</v>
      </c>
    </row>
    <row r="387" spans="71:74" x14ac:dyDescent="0.5">
      <c r="BS387" s="1">
        <v>11</v>
      </c>
      <c r="BT387" s="21">
        <v>600</v>
      </c>
      <c r="BU387" s="21">
        <v>1800</v>
      </c>
      <c r="BV387" s="21">
        <v>1700</v>
      </c>
    </row>
    <row r="388" spans="71:74" x14ac:dyDescent="0.5">
      <c r="BS388" s="1">
        <v>11</v>
      </c>
      <c r="BT388" s="21">
        <v>600</v>
      </c>
      <c r="BU388" s="21">
        <v>2000</v>
      </c>
      <c r="BV388" s="21">
        <v>1890</v>
      </c>
    </row>
    <row r="389" spans="71:74" x14ac:dyDescent="0.5">
      <c r="BS389" s="1">
        <v>11</v>
      </c>
      <c r="BT389" s="21">
        <v>600</v>
      </c>
      <c r="BU389" s="21">
        <v>2300</v>
      </c>
      <c r="BV389" s="21">
        <v>2170</v>
      </c>
    </row>
    <row r="390" spans="71:74" x14ac:dyDescent="0.5">
      <c r="BS390" s="1">
        <v>11</v>
      </c>
      <c r="BT390" s="21">
        <v>600</v>
      </c>
      <c r="BU390" s="21">
        <v>2600</v>
      </c>
      <c r="BV390" s="21">
        <v>2450</v>
      </c>
    </row>
    <row r="391" spans="71:74" x14ac:dyDescent="0.5">
      <c r="BS391" s="1">
        <v>11</v>
      </c>
      <c r="BT391" s="21">
        <v>600</v>
      </c>
      <c r="BU391" s="21">
        <v>3000</v>
      </c>
      <c r="BV391" s="21">
        <v>2830</v>
      </c>
    </row>
    <row r="392" spans="71:74" x14ac:dyDescent="0.5">
      <c r="BS392" s="1" t="s">
        <v>102</v>
      </c>
      <c r="BT392" s="21" t="s">
        <v>103</v>
      </c>
      <c r="BU392" s="21" t="s">
        <v>104</v>
      </c>
      <c r="BV392" s="21">
        <v>21</v>
      </c>
    </row>
    <row r="393" spans="71:74" x14ac:dyDescent="0.5">
      <c r="BS393" s="1">
        <v>21</v>
      </c>
      <c r="BT393" s="21">
        <v>600</v>
      </c>
      <c r="BU393" s="21">
        <v>400</v>
      </c>
      <c r="BV393" s="21">
        <v>560</v>
      </c>
    </row>
    <row r="394" spans="71:74" x14ac:dyDescent="0.5">
      <c r="BS394" s="1">
        <v>21</v>
      </c>
      <c r="BT394" s="21">
        <v>600</v>
      </c>
      <c r="BU394" s="21">
        <v>500</v>
      </c>
      <c r="BV394" s="21">
        <v>700</v>
      </c>
    </row>
    <row r="395" spans="71:74" x14ac:dyDescent="0.5">
      <c r="BS395" s="1">
        <v>21</v>
      </c>
      <c r="BT395" s="21">
        <v>600</v>
      </c>
      <c r="BU395" s="21">
        <v>600</v>
      </c>
      <c r="BV395" s="21">
        <v>840</v>
      </c>
    </row>
    <row r="396" spans="71:74" x14ac:dyDescent="0.5">
      <c r="BS396" s="1">
        <v>21</v>
      </c>
      <c r="BT396" s="21">
        <v>600</v>
      </c>
      <c r="BU396" s="21">
        <v>700</v>
      </c>
      <c r="BV396" s="21">
        <v>980</v>
      </c>
    </row>
    <row r="397" spans="71:74" x14ac:dyDescent="0.5">
      <c r="BS397" s="1">
        <v>21</v>
      </c>
      <c r="BT397" s="21">
        <v>600</v>
      </c>
      <c r="BU397" s="21">
        <v>800</v>
      </c>
      <c r="BV397" s="21">
        <v>1120</v>
      </c>
    </row>
    <row r="398" spans="71:74" x14ac:dyDescent="0.5">
      <c r="BS398" s="1">
        <v>21</v>
      </c>
      <c r="BT398" s="21">
        <v>600</v>
      </c>
      <c r="BU398" s="21">
        <v>900</v>
      </c>
      <c r="BV398" s="21">
        <v>1270</v>
      </c>
    </row>
    <row r="399" spans="71:74" x14ac:dyDescent="0.5">
      <c r="BS399" s="1">
        <v>21</v>
      </c>
      <c r="BT399" s="21">
        <v>600</v>
      </c>
      <c r="BU399" s="21">
        <v>1000</v>
      </c>
      <c r="BV399" s="21">
        <v>1410</v>
      </c>
    </row>
    <row r="400" spans="71:74" x14ac:dyDescent="0.5">
      <c r="BS400" s="1">
        <v>21</v>
      </c>
      <c r="BT400" s="21">
        <v>600</v>
      </c>
      <c r="BU400" s="21">
        <v>1200</v>
      </c>
      <c r="BV400" s="21">
        <v>1690</v>
      </c>
    </row>
    <row r="401" spans="71:74" x14ac:dyDescent="0.5">
      <c r="BS401" s="1">
        <v>21</v>
      </c>
      <c r="BT401" s="21">
        <v>600</v>
      </c>
      <c r="BU401" s="21">
        <v>1400</v>
      </c>
      <c r="BV401" s="21">
        <v>1970</v>
      </c>
    </row>
    <row r="402" spans="71:74" x14ac:dyDescent="0.5">
      <c r="BS402" s="1">
        <v>21</v>
      </c>
      <c r="BT402" s="21">
        <v>600</v>
      </c>
      <c r="BU402" s="21">
        <v>1600</v>
      </c>
      <c r="BV402" s="21">
        <v>2250</v>
      </c>
    </row>
    <row r="403" spans="71:74" x14ac:dyDescent="0.5">
      <c r="BS403" s="1">
        <v>21</v>
      </c>
      <c r="BT403" s="21">
        <v>600</v>
      </c>
      <c r="BU403" s="21">
        <v>1800</v>
      </c>
      <c r="BV403" s="21">
        <v>2530</v>
      </c>
    </row>
    <row r="404" spans="71:74" x14ac:dyDescent="0.5">
      <c r="BS404" s="1">
        <v>21</v>
      </c>
      <c r="BT404" s="21">
        <v>600</v>
      </c>
      <c r="BU404" s="21">
        <v>2000</v>
      </c>
      <c r="BV404" s="21">
        <v>2810</v>
      </c>
    </row>
    <row r="405" spans="71:74" x14ac:dyDescent="0.5">
      <c r="BS405" s="1">
        <v>21</v>
      </c>
      <c r="BT405" s="21">
        <v>600</v>
      </c>
      <c r="BU405" s="21">
        <v>2300</v>
      </c>
      <c r="BV405" s="21">
        <v>3230</v>
      </c>
    </row>
    <row r="406" spans="71:74" x14ac:dyDescent="0.5">
      <c r="BS406" s="1">
        <v>21</v>
      </c>
      <c r="BT406" s="21">
        <v>600</v>
      </c>
      <c r="BU406" s="21">
        <v>2600</v>
      </c>
      <c r="BV406" s="21">
        <v>3660</v>
      </c>
    </row>
    <row r="407" spans="71:74" x14ac:dyDescent="0.5">
      <c r="BS407" s="1">
        <v>21</v>
      </c>
      <c r="BT407" s="21">
        <v>600</v>
      </c>
      <c r="BU407" s="21">
        <v>3000</v>
      </c>
      <c r="BV407" s="21">
        <v>4220</v>
      </c>
    </row>
    <row r="408" spans="71:74" x14ac:dyDescent="0.5">
      <c r="BS408" s="1" t="s">
        <v>102</v>
      </c>
      <c r="BT408" s="21" t="s">
        <v>103</v>
      </c>
      <c r="BU408" s="21" t="s">
        <v>104</v>
      </c>
      <c r="BV408" s="21">
        <v>22</v>
      </c>
    </row>
    <row r="409" spans="71:74" x14ac:dyDescent="0.5">
      <c r="BS409" s="1">
        <v>22</v>
      </c>
      <c r="BT409" s="21">
        <v>600</v>
      </c>
      <c r="BU409" s="21">
        <v>400</v>
      </c>
      <c r="BV409" s="21">
        <v>680</v>
      </c>
    </row>
    <row r="410" spans="71:74" x14ac:dyDescent="0.5">
      <c r="BS410" s="1">
        <v>22</v>
      </c>
      <c r="BT410" s="21">
        <v>600</v>
      </c>
      <c r="BU410" s="21">
        <v>500</v>
      </c>
      <c r="BV410" s="21">
        <v>850</v>
      </c>
    </row>
    <row r="411" spans="71:74" x14ac:dyDescent="0.5">
      <c r="BS411" s="1">
        <v>22</v>
      </c>
      <c r="BT411" s="21">
        <v>600</v>
      </c>
      <c r="BU411" s="21">
        <v>600</v>
      </c>
      <c r="BV411" s="21">
        <v>1020</v>
      </c>
    </row>
    <row r="412" spans="71:74" x14ac:dyDescent="0.5">
      <c r="BS412" s="1">
        <v>22</v>
      </c>
      <c r="BT412" s="21">
        <v>600</v>
      </c>
      <c r="BU412" s="21">
        <v>700</v>
      </c>
      <c r="BV412" s="21">
        <v>1190</v>
      </c>
    </row>
    <row r="413" spans="71:74" x14ac:dyDescent="0.5">
      <c r="BS413" s="1">
        <v>22</v>
      </c>
      <c r="BT413" s="21">
        <v>600</v>
      </c>
      <c r="BU413" s="21">
        <v>800</v>
      </c>
      <c r="BV413" s="21">
        <v>1360</v>
      </c>
    </row>
    <row r="414" spans="71:74" x14ac:dyDescent="0.5">
      <c r="BS414" s="1">
        <v>22</v>
      </c>
      <c r="BT414" s="21">
        <v>600</v>
      </c>
      <c r="BU414" s="21">
        <v>900</v>
      </c>
      <c r="BV414" s="21">
        <v>1520</v>
      </c>
    </row>
    <row r="415" spans="71:74" x14ac:dyDescent="0.5">
      <c r="BS415" s="1">
        <v>22</v>
      </c>
      <c r="BT415" s="21">
        <v>600</v>
      </c>
      <c r="BU415" s="21">
        <v>1000</v>
      </c>
      <c r="BV415" s="21">
        <v>1690</v>
      </c>
    </row>
    <row r="416" spans="71:74" x14ac:dyDescent="0.5">
      <c r="BS416" s="1">
        <v>22</v>
      </c>
      <c r="BT416" s="21">
        <v>600</v>
      </c>
      <c r="BU416" s="21">
        <v>1200</v>
      </c>
      <c r="BV416" s="21">
        <v>2030</v>
      </c>
    </row>
    <row r="417" spans="71:74" x14ac:dyDescent="0.5">
      <c r="BS417" s="1">
        <v>22</v>
      </c>
      <c r="BT417" s="21">
        <v>600</v>
      </c>
      <c r="BU417" s="21">
        <v>1400</v>
      </c>
      <c r="BV417" s="21">
        <v>2370</v>
      </c>
    </row>
    <row r="418" spans="71:74" x14ac:dyDescent="0.5">
      <c r="BS418" s="1">
        <v>22</v>
      </c>
      <c r="BT418" s="21">
        <v>600</v>
      </c>
      <c r="BU418" s="21">
        <v>1600</v>
      </c>
      <c r="BV418" s="21">
        <v>2710</v>
      </c>
    </row>
    <row r="419" spans="71:74" x14ac:dyDescent="0.5">
      <c r="BS419" s="1">
        <v>22</v>
      </c>
      <c r="BT419" s="21">
        <v>600</v>
      </c>
      <c r="BU419" s="21">
        <v>1800</v>
      </c>
      <c r="BV419" s="21">
        <v>3050</v>
      </c>
    </row>
    <row r="420" spans="71:74" x14ac:dyDescent="0.5">
      <c r="BS420" s="1">
        <v>22</v>
      </c>
      <c r="BT420" s="21">
        <v>600</v>
      </c>
      <c r="BU420" s="21">
        <v>2000</v>
      </c>
      <c r="BV420" s="21">
        <v>3390</v>
      </c>
    </row>
    <row r="421" spans="71:74" x14ac:dyDescent="0.5">
      <c r="BS421" s="1">
        <v>22</v>
      </c>
      <c r="BT421" s="21">
        <v>600</v>
      </c>
      <c r="BU421" s="21">
        <v>2300</v>
      </c>
      <c r="BV421" s="21">
        <v>3900</v>
      </c>
    </row>
    <row r="422" spans="71:74" x14ac:dyDescent="0.5">
      <c r="BS422" s="1">
        <v>22</v>
      </c>
      <c r="BT422" s="21">
        <v>600</v>
      </c>
      <c r="BU422" s="21">
        <v>2600</v>
      </c>
      <c r="BV422" s="21">
        <v>4400</v>
      </c>
    </row>
    <row r="423" spans="71:74" x14ac:dyDescent="0.5">
      <c r="BS423" s="1">
        <v>22</v>
      </c>
      <c r="BT423" s="21">
        <v>600</v>
      </c>
      <c r="BU423" s="21">
        <v>3000</v>
      </c>
      <c r="BV423" s="21">
        <v>5080</v>
      </c>
    </row>
    <row r="424" spans="71:74" x14ac:dyDescent="0.5">
      <c r="BS424" s="1" t="s">
        <v>102</v>
      </c>
      <c r="BT424" s="21" t="s">
        <v>103</v>
      </c>
      <c r="BU424" s="21" t="s">
        <v>104</v>
      </c>
      <c r="BV424" s="21">
        <v>33</v>
      </c>
    </row>
    <row r="425" spans="71:74" x14ac:dyDescent="0.5">
      <c r="BS425" s="1">
        <v>33</v>
      </c>
      <c r="BT425" s="21">
        <v>600</v>
      </c>
      <c r="BU425" s="21">
        <v>400</v>
      </c>
      <c r="BV425" s="21">
        <v>980</v>
      </c>
    </row>
    <row r="426" spans="71:74" x14ac:dyDescent="0.5">
      <c r="BS426" s="1">
        <v>33</v>
      </c>
      <c r="BT426" s="21">
        <v>600</v>
      </c>
      <c r="BU426" s="21">
        <v>500</v>
      </c>
      <c r="BV426" s="21">
        <v>1230</v>
      </c>
    </row>
    <row r="427" spans="71:74" x14ac:dyDescent="0.5">
      <c r="BS427" s="1">
        <v>33</v>
      </c>
      <c r="BT427" s="21">
        <v>600</v>
      </c>
      <c r="BU427" s="21">
        <v>600</v>
      </c>
      <c r="BV427" s="21">
        <v>1480</v>
      </c>
    </row>
    <row r="428" spans="71:74" x14ac:dyDescent="0.5">
      <c r="BS428" s="1">
        <v>33</v>
      </c>
      <c r="BT428" s="21">
        <v>600</v>
      </c>
      <c r="BU428" s="21">
        <v>700</v>
      </c>
      <c r="BV428" s="21">
        <v>1720</v>
      </c>
    </row>
    <row r="429" spans="71:74" x14ac:dyDescent="0.5">
      <c r="BS429" s="1">
        <v>33</v>
      </c>
      <c r="BT429" s="21">
        <v>600</v>
      </c>
      <c r="BU429" s="21">
        <v>800</v>
      </c>
      <c r="BV429" s="21">
        <v>1970</v>
      </c>
    </row>
    <row r="430" spans="71:74" x14ac:dyDescent="0.5">
      <c r="BS430" s="1">
        <v>33</v>
      </c>
      <c r="BT430" s="21">
        <v>600</v>
      </c>
      <c r="BU430" s="21">
        <v>900</v>
      </c>
      <c r="BV430" s="21">
        <v>2210</v>
      </c>
    </row>
    <row r="431" spans="71:74" x14ac:dyDescent="0.5">
      <c r="BS431" s="1">
        <v>33</v>
      </c>
      <c r="BT431" s="21">
        <v>600</v>
      </c>
      <c r="BU431" s="21">
        <v>1000</v>
      </c>
      <c r="BV431" s="21">
        <v>2460</v>
      </c>
    </row>
    <row r="432" spans="71:74" x14ac:dyDescent="0.5">
      <c r="BS432" s="1">
        <v>33</v>
      </c>
      <c r="BT432" s="21">
        <v>600</v>
      </c>
      <c r="BU432" s="21">
        <v>1200</v>
      </c>
      <c r="BV432" s="21">
        <v>2950</v>
      </c>
    </row>
    <row r="433" spans="71:78" x14ac:dyDescent="0.5">
      <c r="BS433" s="1">
        <v>33</v>
      </c>
      <c r="BT433" s="21">
        <v>600</v>
      </c>
      <c r="BU433" s="21">
        <v>1400</v>
      </c>
      <c r="BV433" s="21">
        <v>3450</v>
      </c>
    </row>
    <row r="434" spans="71:78" x14ac:dyDescent="0.5">
      <c r="BS434" s="1">
        <v>33</v>
      </c>
      <c r="BT434" s="21">
        <v>600</v>
      </c>
      <c r="BU434" s="21">
        <v>1600</v>
      </c>
      <c r="BV434" s="21">
        <v>3940</v>
      </c>
    </row>
    <row r="435" spans="71:78" x14ac:dyDescent="0.5">
      <c r="BS435" s="1">
        <v>33</v>
      </c>
      <c r="BT435" s="21">
        <v>600</v>
      </c>
      <c r="BU435" s="21">
        <v>1800</v>
      </c>
      <c r="BV435" s="21">
        <v>4430</v>
      </c>
    </row>
    <row r="436" spans="71:78" x14ac:dyDescent="0.5">
      <c r="BS436" s="1">
        <v>33</v>
      </c>
      <c r="BT436" s="21">
        <v>600</v>
      </c>
      <c r="BU436" s="21">
        <v>2000</v>
      </c>
      <c r="BV436" s="21">
        <v>4920</v>
      </c>
    </row>
    <row r="437" spans="71:78" x14ac:dyDescent="0.5">
      <c r="BS437" s="1">
        <v>33</v>
      </c>
      <c r="BT437" s="21">
        <v>600</v>
      </c>
      <c r="BU437" s="21">
        <v>2300</v>
      </c>
      <c r="BV437" s="21">
        <v>5660</v>
      </c>
    </row>
    <row r="438" spans="71:78" x14ac:dyDescent="0.5">
      <c r="BS438" s="1">
        <v>33</v>
      </c>
      <c r="BT438" s="21">
        <v>600</v>
      </c>
      <c r="BU438" s="21">
        <v>2600</v>
      </c>
      <c r="BV438" s="21">
        <v>6400</v>
      </c>
    </row>
    <row r="439" spans="71:78" x14ac:dyDescent="0.5">
      <c r="BS439" s="1">
        <v>33</v>
      </c>
      <c r="BT439" s="21">
        <v>600</v>
      </c>
      <c r="BU439" s="21">
        <v>3000</v>
      </c>
      <c r="BV439" s="21">
        <v>7380</v>
      </c>
    </row>
    <row r="441" spans="71:78" x14ac:dyDescent="0.5">
      <c r="BU441" s="21" t="s">
        <v>168</v>
      </c>
      <c r="BV441" s="21" t="s">
        <v>179</v>
      </c>
    </row>
    <row r="442" spans="71:78" x14ac:dyDescent="0.5">
      <c r="BS442" s="1" t="s">
        <v>102</v>
      </c>
      <c r="BT442" s="21" t="s">
        <v>103</v>
      </c>
      <c r="BU442" s="21" t="s">
        <v>104</v>
      </c>
      <c r="BV442" s="21" t="s">
        <v>102</v>
      </c>
    </row>
    <row r="443" spans="71:78" x14ac:dyDescent="0.5">
      <c r="BS443" s="1">
        <v>10</v>
      </c>
      <c r="BT443" s="21">
        <v>600</v>
      </c>
      <c r="BU443" s="21">
        <v>400</v>
      </c>
      <c r="BV443" s="21">
        <v>10</v>
      </c>
      <c r="BW443" s="21">
        <v>11</v>
      </c>
      <c r="BX443" s="21">
        <v>21</v>
      </c>
      <c r="BY443" s="21">
        <v>22</v>
      </c>
      <c r="BZ443" s="21">
        <v>33</v>
      </c>
    </row>
    <row r="444" spans="71:78" x14ac:dyDescent="0.5">
      <c r="BS444" s="1">
        <v>10</v>
      </c>
      <c r="BT444" s="21">
        <v>600</v>
      </c>
      <c r="BU444" s="21">
        <v>500</v>
      </c>
      <c r="BV444" s="21">
        <v>390</v>
      </c>
      <c r="BW444" s="21">
        <v>540</v>
      </c>
      <c r="BX444" s="21">
        <v>780</v>
      </c>
      <c r="BY444" s="21">
        <v>940</v>
      </c>
      <c r="BZ444" s="21">
        <v>1330</v>
      </c>
    </row>
    <row r="445" spans="71:78" x14ac:dyDescent="0.5">
      <c r="BS445" s="1">
        <v>10</v>
      </c>
      <c r="BT445" s="21">
        <v>600</v>
      </c>
      <c r="BU445" s="21">
        <v>600</v>
      </c>
      <c r="BV445" s="21">
        <v>490</v>
      </c>
      <c r="BW445" s="21">
        <v>670</v>
      </c>
      <c r="BX445" s="21">
        <v>980</v>
      </c>
      <c r="BY445" s="21">
        <v>1180</v>
      </c>
      <c r="BZ445" s="21">
        <v>1660</v>
      </c>
    </row>
    <row r="446" spans="71:78" x14ac:dyDescent="0.5">
      <c r="BS446" s="1">
        <v>10</v>
      </c>
      <c r="BT446" s="21">
        <v>600</v>
      </c>
      <c r="BU446" s="21">
        <v>700</v>
      </c>
      <c r="BV446" s="21">
        <v>590</v>
      </c>
      <c r="BW446" s="21">
        <v>810</v>
      </c>
      <c r="BX446" s="21">
        <v>1180</v>
      </c>
      <c r="BY446" s="21">
        <v>1410</v>
      </c>
      <c r="BZ446" s="21">
        <v>1990</v>
      </c>
    </row>
    <row r="447" spans="71:78" x14ac:dyDescent="0.5">
      <c r="BS447" s="1">
        <v>10</v>
      </c>
      <c r="BT447" s="21">
        <v>600</v>
      </c>
      <c r="BU447" s="21">
        <v>800</v>
      </c>
      <c r="BV447" s="21">
        <v>680</v>
      </c>
      <c r="BW447" s="21">
        <v>940</v>
      </c>
      <c r="BX447" s="21">
        <v>1370</v>
      </c>
      <c r="BY447" s="21">
        <v>1650</v>
      </c>
      <c r="BZ447" s="21">
        <v>2320</v>
      </c>
    </row>
    <row r="448" spans="71:78" x14ac:dyDescent="0.5">
      <c r="BS448" s="1">
        <v>10</v>
      </c>
      <c r="BT448" s="21">
        <v>600</v>
      </c>
      <c r="BU448" s="21">
        <v>900</v>
      </c>
      <c r="BV448" s="21">
        <v>780</v>
      </c>
      <c r="BW448" s="21">
        <v>1080</v>
      </c>
      <c r="BX448" s="21">
        <v>1570</v>
      </c>
      <c r="BY448" s="21">
        <v>1880</v>
      </c>
      <c r="BZ448" s="21">
        <v>2650</v>
      </c>
    </row>
    <row r="449" spans="71:78" x14ac:dyDescent="0.5">
      <c r="BS449" s="1">
        <v>10</v>
      </c>
      <c r="BT449" s="21">
        <v>600</v>
      </c>
      <c r="BU449" s="21">
        <v>1000</v>
      </c>
      <c r="BV449" s="21">
        <v>880</v>
      </c>
      <c r="BW449" s="21">
        <v>1210</v>
      </c>
      <c r="BX449" s="21">
        <v>1760</v>
      </c>
      <c r="BY449" s="21">
        <v>2120</v>
      </c>
      <c r="BZ449" s="21">
        <v>2980</v>
      </c>
    </row>
    <row r="450" spans="71:78" x14ac:dyDescent="0.5">
      <c r="BS450" s="1">
        <v>10</v>
      </c>
      <c r="BT450" s="21">
        <v>600</v>
      </c>
      <c r="BU450" s="21">
        <v>1200</v>
      </c>
      <c r="BV450" s="21">
        <v>980</v>
      </c>
      <c r="BW450" s="21">
        <v>1350</v>
      </c>
      <c r="BX450" s="21">
        <v>1960</v>
      </c>
      <c r="BY450" s="21">
        <v>2360</v>
      </c>
      <c r="BZ450" s="21">
        <v>3320</v>
      </c>
    </row>
    <row r="451" spans="71:78" x14ac:dyDescent="0.5">
      <c r="BS451" s="1">
        <v>10</v>
      </c>
      <c r="BT451" s="21">
        <v>600</v>
      </c>
      <c r="BU451" s="21">
        <v>1400</v>
      </c>
      <c r="BV451" s="21">
        <v>1170</v>
      </c>
      <c r="BW451" s="21">
        <v>1610</v>
      </c>
      <c r="BX451" s="21">
        <v>2350</v>
      </c>
      <c r="BY451" s="21">
        <v>2830</v>
      </c>
      <c r="BZ451" s="21">
        <v>3980</v>
      </c>
    </row>
    <row r="452" spans="71:78" x14ac:dyDescent="0.5">
      <c r="BS452" s="1">
        <v>10</v>
      </c>
      <c r="BT452" s="21">
        <v>600</v>
      </c>
      <c r="BU452" s="21">
        <v>1600</v>
      </c>
      <c r="BV452" s="21">
        <v>1370</v>
      </c>
      <c r="BW452" s="21">
        <v>1880</v>
      </c>
      <c r="BX452" s="21">
        <v>2750</v>
      </c>
      <c r="BY452" s="21">
        <v>3300</v>
      </c>
      <c r="BZ452" s="21">
        <v>4640</v>
      </c>
    </row>
    <row r="453" spans="71:78" x14ac:dyDescent="0.5">
      <c r="BS453" s="1">
        <v>10</v>
      </c>
      <c r="BT453" s="21">
        <v>600</v>
      </c>
      <c r="BU453" s="21">
        <v>1800</v>
      </c>
      <c r="BV453" s="21">
        <v>1560</v>
      </c>
      <c r="BW453" s="21">
        <v>2150</v>
      </c>
      <c r="BX453" s="21">
        <v>3140</v>
      </c>
      <c r="BY453" s="21">
        <v>3770</v>
      </c>
      <c r="BZ453" s="21">
        <v>5300</v>
      </c>
    </row>
    <row r="454" spans="71:78" x14ac:dyDescent="0.5">
      <c r="BS454" s="1">
        <v>10</v>
      </c>
      <c r="BT454" s="21">
        <v>600</v>
      </c>
      <c r="BU454" s="21">
        <v>2000</v>
      </c>
      <c r="BV454" s="21">
        <v>1760</v>
      </c>
      <c r="BW454" s="21">
        <v>2420</v>
      </c>
      <c r="BX454" s="21">
        <v>3530</v>
      </c>
      <c r="BY454" s="21">
        <v>4240</v>
      </c>
      <c r="BZ454" s="21">
        <v>5970</v>
      </c>
    </row>
    <row r="455" spans="71:78" x14ac:dyDescent="0.5">
      <c r="BS455" s="1">
        <v>10</v>
      </c>
      <c r="BT455" s="21">
        <v>600</v>
      </c>
      <c r="BU455" s="21">
        <v>2300</v>
      </c>
      <c r="BV455" s="21">
        <v>1960</v>
      </c>
      <c r="BW455" s="21">
        <v>2690</v>
      </c>
      <c r="BX455" s="21">
        <v>3920</v>
      </c>
      <c r="BY455" s="21">
        <v>4710</v>
      </c>
      <c r="BZ455" s="21">
        <v>6630</v>
      </c>
    </row>
    <row r="456" spans="71:78" x14ac:dyDescent="0.5">
      <c r="BS456" s="1">
        <v>10</v>
      </c>
      <c r="BT456" s="21">
        <v>600</v>
      </c>
      <c r="BU456" s="21">
        <v>2600</v>
      </c>
      <c r="BV456" s="21">
        <v>2250</v>
      </c>
      <c r="BW456" s="21">
        <v>3090</v>
      </c>
      <c r="BX456" s="21">
        <v>4510</v>
      </c>
      <c r="BY456" s="21">
        <v>5420</v>
      </c>
      <c r="BZ456" s="21">
        <v>7620</v>
      </c>
    </row>
    <row r="457" spans="71:78" x14ac:dyDescent="0.5">
      <c r="BS457" s="1">
        <v>10</v>
      </c>
      <c r="BT457" s="21">
        <v>600</v>
      </c>
      <c r="BU457" s="21">
        <v>3000</v>
      </c>
      <c r="BV457" s="21">
        <v>2540</v>
      </c>
      <c r="BW457" s="21">
        <v>3500</v>
      </c>
      <c r="BX457" s="21">
        <v>5100</v>
      </c>
      <c r="BY457" s="21">
        <v>6120</v>
      </c>
      <c r="BZ457" s="21">
        <v>8620</v>
      </c>
    </row>
    <row r="458" spans="71:78" x14ac:dyDescent="0.5">
      <c r="BS458" s="1" t="s">
        <v>102</v>
      </c>
      <c r="BT458" s="21" t="s">
        <v>103</v>
      </c>
      <c r="BU458" s="21" t="s">
        <v>104</v>
      </c>
      <c r="BV458" s="21">
        <v>2930</v>
      </c>
      <c r="BW458" s="21">
        <v>4040</v>
      </c>
      <c r="BX458" s="21">
        <v>5880</v>
      </c>
      <c r="BY458" s="21">
        <v>7070</v>
      </c>
      <c r="BZ458" s="21">
        <v>9950</v>
      </c>
    </row>
    <row r="459" spans="71:78" x14ac:dyDescent="0.5">
      <c r="BS459" s="1">
        <v>11</v>
      </c>
      <c r="BT459" s="21">
        <v>600</v>
      </c>
      <c r="BU459" s="21">
        <v>400</v>
      </c>
      <c r="BV459" s="21">
        <v>540</v>
      </c>
    </row>
    <row r="460" spans="71:78" x14ac:dyDescent="0.5">
      <c r="BS460" s="1">
        <v>11</v>
      </c>
      <c r="BT460" s="21">
        <v>600</v>
      </c>
      <c r="BU460" s="21">
        <v>500</v>
      </c>
      <c r="BV460" s="21">
        <v>670</v>
      </c>
    </row>
    <row r="461" spans="71:78" x14ac:dyDescent="0.5">
      <c r="BS461" s="1">
        <v>11</v>
      </c>
      <c r="BT461" s="21">
        <v>600</v>
      </c>
      <c r="BU461" s="21">
        <v>600</v>
      </c>
      <c r="BV461" s="21">
        <v>810</v>
      </c>
    </row>
    <row r="462" spans="71:78" x14ac:dyDescent="0.5">
      <c r="BS462" s="1">
        <v>11</v>
      </c>
      <c r="BT462" s="21">
        <v>600</v>
      </c>
      <c r="BU462" s="21">
        <v>700</v>
      </c>
      <c r="BV462" s="21">
        <v>940</v>
      </c>
    </row>
    <row r="463" spans="71:78" x14ac:dyDescent="0.5">
      <c r="BS463" s="1">
        <v>11</v>
      </c>
      <c r="BT463" s="21">
        <v>600</v>
      </c>
      <c r="BU463" s="21">
        <v>800</v>
      </c>
      <c r="BV463" s="21">
        <v>1080</v>
      </c>
    </row>
    <row r="464" spans="71:78" x14ac:dyDescent="0.5">
      <c r="BS464" s="1">
        <v>11</v>
      </c>
      <c r="BT464" s="21">
        <v>600</v>
      </c>
      <c r="BU464" s="21">
        <v>900</v>
      </c>
      <c r="BV464" s="21">
        <v>1210</v>
      </c>
    </row>
    <row r="465" spans="71:74" x14ac:dyDescent="0.5">
      <c r="BS465" s="1">
        <v>11</v>
      </c>
      <c r="BT465" s="21">
        <v>600</v>
      </c>
      <c r="BU465" s="21">
        <v>1000</v>
      </c>
      <c r="BV465" s="21">
        <v>1350</v>
      </c>
    </row>
    <row r="466" spans="71:74" x14ac:dyDescent="0.5">
      <c r="BS466" s="1">
        <v>11</v>
      </c>
      <c r="BT466" s="21">
        <v>600</v>
      </c>
      <c r="BU466" s="21">
        <v>1200</v>
      </c>
      <c r="BV466" s="21">
        <v>1610</v>
      </c>
    </row>
    <row r="467" spans="71:74" x14ac:dyDescent="0.5">
      <c r="BS467" s="1">
        <v>11</v>
      </c>
      <c r="BT467" s="21">
        <v>600</v>
      </c>
      <c r="BU467" s="21">
        <v>1400</v>
      </c>
      <c r="BV467" s="21">
        <v>1880</v>
      </c>
    </row>
    <row r="468" spans="71:74" x14ac:dyDescent="0.5">
      <c r="BS468" s="1">
        <v>11</v>
      </c>
      <c r="BT468" s="21">
        <v>600</v>
      </c>
      <c r="BU468" s="21">
        <v>1600</v>
      </c>
      <c r="BV468" s="21">
        <v>2150</v>
      </c>
    </row>
    <row r="469" spans="71:74" x14ac:dyDescent="0.5">
      <c r="BS469" s="1">
        <v>11</v>
      </c>
      <c r="BT469" s="21">
        <v>600</v>
      </c>
      <c r="BU469" s="21">
        <v>1800</v>
      </c>
      <c r="BV469" s="21">
        <v>2420</v>
      </c>
    </row>
    <row r="470" spans="71:74" x14ac:dyDescent="0.5">
      <c r="BS470" s="1">
        <v>11</v>
      </c>
      <c r="BT470" s="21">
        <v>600</v>
      </c>
      <c r="BU470" s="21">
        <v>2000</v>
      </c>
      <c r="BV470" s="21">
        <v>2690</v>
      </c>
    </row>
    <row r="471" spans="71:74" x14ac:dyDescent="0.5">
      <c r="BS471" s="1">
        <v>11</v>
      </c>
      <c r="BT471" s="21">
        <v>600</v>
      </c>
      <c r="BU471" s="21">
        <v>2300</v>
      </c>
      <c r="BV471" s="21">
        <v>3090</v>
      </c>
    </row>
    <row r="472" spans="71:74" x14ac:dyDescent="0.5">
      <c r="BS472" s="1">
        <v>11</v>
      </c>
      <c r="BT472" s="21">
        <v>600</v>
      </c>
      <c r="BU472" s="21">
        <v>2600</v>
      </c>
      <c r="BV472" s="21">
        <v>3500</v>
      </c>
    </row>
    <row r="473" spans="71:74" x14ac:dyDescent="0.5">
      <c r="BS473" s="1">
        <v>11</v>
      </c>
      <c r="BT473" s="21">
        <v>600</v>
      </c>
      <c r="BU473" s="21">
        <v>3000</v>
      </c>
      <c r="BV473" s="21">
        <v>4040</v>
      </c>
    </row>
    <row r="474" spans="71:74" x14ac:dyDescent="0.5">
      <c r="BS474" s="1" t="s">
        <v>102</v>
      </c>
      <c r="BT474" s="21" t="s">
        <v>103</v>
      </c>
      <c r="BU474" s="21" t="s">
        <v>104</v>
      </c>
      <c r="BV474" s="21">
        <v>21</v>
      </c>
    </row>
    <row r="475" spans="71:74" x14ac:dyDescent="0.5">
      <c r="BS475" s="1">
        <v>21</v>
      </c>
      <c r="BT475" s="21">
        <v>600</v>
      </c>
      <c r="BU475" s="21">
        <v>400</v>
      </c>
      <c r="BV475" s="21">
        <v>780</v>
      </c>
    </row>
    <row r="476" spans="71:74" x14ac:dyDescent="0.5">
      <c r="BS476" s="1">
        <v>21</v>
      </c>
      <c r="BT476" s="21">
        <v>600</v>
      </c>
      <c r="BU476" s="21">
        <v>500</v>
      </c>
      <c r="BV476" s="21">
        <v>980</v>
      </c>
    </row>
    <row r="477" spans="71:74" x14ac:dyDescent="0.5">
      <c r="BS477" s="1">
        <v>21</v>
      </c>
      <c r="BT477" s="21">
        <v>600</v>
      </c>
      <c r="BU477" s="21">
        <v>600</v>
      </c>
      <c r="BV477" s="21">
        <v>1180</v>
      </c>
    </row>
    <row r="478" spans="71:74" x14ac:dyDescent="0.5">
      <c r="BS478" s="1">
        <v>21</v>
      </c>
      <c r="BT478" s="21">
        <v>600</v>
      </c>
      <c r="BU478" s="21">
        <v>700</v>
      </c>
      <c r="BV478" s="21">
        <v>1370</v>
      </c>
    </row>
    <row r="479" spans="71:74" x14ac:dyDescent="0.5">
      <c r="BS479" s="1">
        <v>21</v>
      </c>
      <c r="BT479" s="21">
        <v>600</v>
      </c>
      <c r="BU479" s="21">
        <v>800</v>
      </c>
      <c r="BV479" s="21">
        <v>1570</v>
      </c>
    </row>
    <row r="480" spans="71:74" x14ac:dyDescent="0.5">
      <c r="BS480" s="1">
        <v>21</v>
      </c>
      <c r="BT480" s="21">
        <v>600</v>
      </c>
      <c r="BU480" s="21">
        <v>900</v>
      </c>
      <c r="BV480" s="21">
        <v>1760</v>
      </c>
    </row>
    <row r="481" spans="71:74" x14ac:dyDescent="0.5">
      <c r="BS481" s="1">
        <v>21</v>
      </c>
      <c r="BT481" s="21">
        <v>600</v>
      </c>
      <c r="BU481" s="21">
        <v>1000</v>
      </c>
      <c r="BV481" s="21">
        <v>1960</v>
      </c>
    </row>
    <row r="482" spans="71:74" x14ac:dyDescent="0.5">
      <c r="BS482" s="1">
        <v>21</v>
      </c>
      <c r="BT482" s="21">
        <v>600</v>
      </c>
      <c r="BU482" s="21">
        <v>1200</v>
      </c>
      <c r="BV482" s="21">
        <v>2350</v>
      </c>
    </row>
    <row r="483" spans="71:74" x14ac:dyDescent="0.5">
      <c r="BS483" s="1">
        <v>21</v>
      </c>
      <c r="BT483" s="21">
        <v>600</v>
      </c>
      <c r="BU483" s="21">
        <v>1400</v>
      </c>
      <c r="BV483" s="21">
        <v>2750</v>
      </c>
    </row>
    <row r="484" spans="71:74" x14ac:dyDescent="0.5">
      <c r="BS484" s="1">
        <v>21</v>
      </c>
      <c r="BT484" s="21">
        <v>600</v>
      </c>
      <c r="BU484" s="21">
        <v>1600</v>
      </c>
      <c r="BV484" s="21">
        <v>3140</v>
      </c>
    </row>
    <row r="485" spans="71:74" x14ac:dyDescent="0.5">
      <c r="BS485" s="1">
        <v>21</v>
      </c>
      <c r="BT485" s="21">
        <v>600</v>
      </c>
      <c r="BU485" s="21">
        <v>1800</v>
      </c>
      <c r="BV485" s="21">
        <v>3530</v>
      </c>
    </row>
    <row r="486" spans="71:74" x14ac:dyDescent="0.5">
      <c r="BS486" s="1">
        <v>21</v>
      </c>
      <c r="BT486" s="21">
        <v>600</v>
      </c>
      <c r="BU486" s="21">
        <v>2000</v>
      </c>
      <c r="BV486" s="21">
        <v>3920</v>
      </c>
    </row>
    <row r="487" spans="71:74" x14ac:dyDescent="0.5">
      <c r="BS487" s="1">
        <v>21</v>
      </c>
      <c r="BT487" s="21">
        <v>600</v>
      </c>
      <c r="BU487" s="21">
        <v>2300</v>
      </c>
      <c r="BV487" s="21">
        <v>4510</v>
      </c>
    </row>
    <row r="488" spans="71:74" x14ac:dyDescent="0.5">
      <c r="BS488" s="1">
        <v>21</v>
      </c>
      <c r="BT488" s="21">
        <v>600</v>
      </c>
      <c r="BU488" s="21">
        <v>2600</v>
      </c>
      <c r="BV488" s="21">
        <v>5100</v>
      </c>
    </row>
    <row r="489" spans="71:74" x14ac:dyDescent="0.5">
      <c r="BS489" s="1">
        <v>21</v>
      </c>
      <c r="BT489" s="21">
        <v>600</v>
      </c>
      <c r="BU489" s="21">
        <v>3000</v>
      </c>
      <c r="BV489" s="21">
        <v>5880</v>
      </c>
    </row>
    <row r="490" spans="71:74" x14ac:dyDescent="0.5">
      <c r="BS490" s="1" t="s">
        <v>102</v>
      </c>
      <c r="BT490" s="21" t="s">
        <v>103</v>
      </c>
      <c r="BU490" s="21" t="s">
        <v>104</v>
      </c>
      <c r="BV490" s="21">
        <v>22</v>
      </c>
    </row>
    <row r="491" spans="71:74" x14ac:dyDescent="0.5">
      <c r="BS491" s="1">
        <v>22</v>
      </c>
      <c r="BT491" s="21">
        <v>600</v>
      </c>
      <c r="BU491" s="21">
        <v>400</v>
      </c>
      <c r="BV491" s="21">
        <v>940</v>
      </c>
    </row>
    <row r="492" spans="71:74" x14ac:dyDescent="0.5">
      <c r="BS492" s="1">
        <v>22</v>
      </c>
      <c r="BT492" s="21">
        <v>600</v>
      </c>
      <c r="BU492" s="21">
        <v>500</v>
      </c>
      <c r="BV492" s="21">
        <v>1180</v>
      </c>
    </row>
    <row r="493" spans="71:74" x14ac:dyDescent="0.5">
      <c r="BS493" s="1">
        <v>22</v>
      </c>
      <c r="BT493" s="21">
        <v>600</v>
      </c>
      <c r="BU493" s="21">
        <v>600</v>
      </c>
      <c r="BV493" s="21">
        <v>1410</v>
      </c>
    </row>
    <row r="494" spans="71:74" x14ac:dyDescent="0.5">
      <c r="BS494" s="1">
        <v>22</v>
      </c>
      <c r="BT494" s="21">
        <v>600</v>
      </c>
      <c r="BU494" s="21">
        <v>700</v>
      </c>
      <c r="BV494" s="21">
        <v>1650</v>
      </c>
    </row>
    <row r="495" spans="71:74" x14ac:dyDescent="0.5">
      <c r="BS495" s="1">
        <v>22</v>
      </c>
      <c r="BT495" s="21">
        <v>600</v>
      </c>
      <c r="BU495" s="21">
        <v>800</v>
      </c>
      <c r="BV495" s="21">
        <v>1880</v>
      </c>
    </row>
    <row r="496" spans="71:74" x14ac:dyDescent="0.5">
      <c r="BS496" s="1">
        <v>22</v>
      </c>
      <c r="BT496" s="21">
        <v>600</v>
      </c>
      <c r="BU496" s="21">
        <v>900</v>
      </c>
      <c r="BV496" s="21">
        <v>2120</v>
      </c>
    </row>
    <row r="497" spans="71:74" x14ac:dyDescent="0.5">
      <c r="BS497" s="1">
        <v>22</v>
      </c>
      <c r="BT497" s="21">
        <v>600</v>
      </c>
      <c r="BU497" s="21">
        <v>1000</v>
      </c>
      <c r="BV497" s="21">
        <v>2360</v>
      </c>
    </row>
    <row r="498" spans="71:74" x14ac:dyDescent="0.5">
      <c r="BS498" s="1">
        <v>22</v>
      </c>
      <c r="BT498" s="21">
        <v>600</v>
      </c>
      <c r="BU498" s="21">
        <v>1200</v>
      </c>
      <c r="BV498" s="21">
        <v>2830</v>
      </c>
    </row>
    <row r="499" spans="71:74" x14ac:dyDescent="0.5">
      <c r="BS499" s="1">
        <v>22</v>
      </c>
      <c r="BT499" s="21">
        <v>600</v>
      </c>
      <c r="BU499" s="21">
        <v>1400</v>
      </c>
      <c r="BV499" s="21">
        <v>3300</v>
      </c>
    </row>
    <row r="500" spans="71:74" x14ac:dyDescent="0.5">
      <c r="BS500" s="1">
        <v>22</v>
      </c>
      <c r="BT500" s="21">
        <v>600</v>
      </c>
      <c r="BU500" s="21">
        <v>1600</v>
      </c>
      <c r="BV500" s="21">
        <v>3770</v>
      </c>
    </row>
    <row r="501" spans="71:74" x14ac:dyDescent="0.5">
      <c r="BS501" s="1">
        <v>22</v>
      </c>
      <c r="BT501" s="21">
        <v>600</v>
      </c>
      <c r="BU501" s="21">
        <v>1800</v>
      </c>
      <c r="BV501" s="21">
        <v>4240</v>
      </c>
    </row>
    <row r="502" spans="71:74" x14ac:dyDescent="0.5">
      <c r="BS502" s="1">
        <v>22</v>
      </c>
      <c r="BT502" s="21">
        <v>600</v>
      </c>
      <c r="BU502" s="21">
        <v>2000</v>
      </c>
      <c r="BV502" s="21">
        <v>4710</v>
      </c>
    </row>
    <row r="503" spans="71:74" x14ac:dyDescent="0.5">
      <c r="BS503" s="1">
        <v>22</v>
      </c>
      <c r="BT503" s="21">
        <v>600</v>
      </c>
      <c r="BU503" s="21">
        <v>2300</v>
      </c>
      <c r="BV503" s="21">
        <v>5420</v>
      </c>
    </row>
    <row r="504" spans="71:74" x14ac:dyDescent="0.5">
      <c r="BS504" s="1">
        <v>22</v>
      </c>
      <c r="BT504" s="21">
        <v>600</v>
      </c>
      <c r="BU504" s="21">
        <v>2600</v>
      </c>
      <c r="BV504" s="21">
        <v>6120</v>
      </c>
    </row>
    <row r="505" spans="71:74" x14ac:dyDescent="0.5">
      <c r="BS505" s="1">
        <v>22</v>
      </c>
      <c r="BT505" s="21">
        <v>600</v>
      </c>
      <c r="BU505" s="21">
        <v>3000</v>
      </c>
      <c r="BV505" s="21">
        <v>7070</v>
      </c>
    </row>
    <row r="506" spans="71:74" x14ac:dyDescent="0.5">
      <c r="BS506" s="1" t="s">
        <v>102</v>
      </c>
      <c r="BT506" s="21" t="s">
        <v>103</v>
      </c>
      <c r="BU506" s="21" t="s">
        <v>104</v>
      </c>
      <c r="BV506" s="21">
        <v>33</v>
      </c>
    </row>
    <row r="507" spans="71:74" x14ac:dyDescent="0.5">
      <c r="BS507" s="1">
        <v>33</v>
      </c>
      <c r="BT507" s="21">
        <v>600</v>
      </c>
      <c r="BU507" s="21">
        <v>400</v>
      </c>
      <c r="BV507" s="21">
        <v>1330</v>
      </c>
    </row>
    <row r="508" spans="71:74" x14ac:dyDescent="0.5">
      <c r="BS508" s="1">
        <v>33</v>
      </c>
      <c r="BT508" s="21">
        <v>600</v>
      </c>
      <c r="BU508" s="21">
        <v>500</v>
      </c>
      <c r="BV508" s="21">
        <v>1660</v>
      </c>
    </row>
    <row r="509" spans="71:74" x14ac:dyDescent="0.5">
      <c r="BS509" s="1">
        <v>33</v>
      </c>
      <c r="BT509" s="21">
        <v>600</v>
      </c>
      <c r="BU509" s="21">
        <v>600</v>
      </c>
      <c r="BV509" s="21">
        <v>1990</v>
      </c>
    </row>
    <row r="510" spans="71:74" x14ac:dyDescent="0.5">
      <c r="BS510" s="1">
        <v>33</v>
      </c>
      <c r="BT510" s="21">
        <v>600</v>
      </c>
      <c r="BU510" s="21">
        <v>700</v>
      </c>
      <c r="BV510" s="21">
        <v>2320</v>
      </c>
    </row>
    <row r="511" spans="71:74" x14ac:dyDescent="0.5">
      <c r="BS511" s="1">
        <v>33</v>
      </c>
      <c r="BT511" s="21">
        <v>600</v>
      </c>
      <c r="BU511" s="21">
        <v>800</v>
      </c>
      <c r="BV511" s="21">
        <v>2650</v>
      </c>
    </row>
    <row r="512" spans="71:74" x14ac:dyDescent="0.5">
      <c r="BS512" s="1">
        <v>33</v>
      </c>
      <c r="BT512" s="21">
        <v>600</v>
      </c>
      <c r="BU512" s="21">
        <v>900</v>
      </c>
      <c r="BV512" s="21">
        <v>2980</v>
      </c>
    </row>
    <row r="513" spans="71:74" x14ac:dyDescent="0.5">
      <c r="BS513" s="1">
        <v>33</v>
      </c>
      <c r="BT513" s="21">
        <v>600</v>
      </c>
      <c r="BU513" s="21">
        <v>1000</v>
      </c>
      <c r="BV513" s="21">
        <v>3320</v>
      </c>
    </row>
    <row r="514" spans="71:74" x14ac:dyDescent="0.5">
      <c r="BS514" s="1">
        <v>33</v>
      </c>
      <c r="BT514" s="21">
        <v>600</v>
      </c>
      <c r="BU514" s="21">
        <v>1200</v>
      </c>
      <c r="BV514" s="21">
        <v>3980</v>
      </c>
    </row>
    <row r="515" spans="71:74" x14ac:dyDescent="0.5">
      <c r="BS515" s="1">
        <v>33</v>
      </c>
      <c r="BT515" s="21">
        <v>600</v>
      </c>
      <c r="BU515" s="21">
        <v>1400</v>
      </c>
      <c r="BV515" s="21">
        <v>4640</v>
      </c>
    </row>
    <row r="516" spans="71:74" x14ac:dyDescent="0.5">
      <c r="BS516" s="1">
        <v>33</v>
      </c>
      <c r="BT516" s="21">
        <v>600</v>
      </c>
      <c r="BU516" s="21">
        <v>1600</v>
      </c>
      <c r="BV516" s="21">
        <v>5300</v>
      </c>
    </row>
    <row r="517" spans="71:74" x14ac:dyDescent="0.5">
      <c r="BS517" s="1">
        <v>33</v>
      </c>
      <c r="BT517" s="21">
        <v>600</v>
      </c>
      <c r="BU517" s="21">
        <v>1800</v>
      </c>
      <c r="BV517" s="21">
        <v>5970</v>
      </c>
    </row>
    <row r="518" spans="71:74" x14ac:dyDescent="0.5">
      <c r="BS518" s="1">
        <v>33</v>
      </c>
      <c r="BT518" s="21">
        <v>600</v>
      </c>
      <c r="BU518" s="21">
        <v>2000</v>
      </c>
      <c r="BV518" s="21">
        <v>6630</v>
      </c>
    </row>
    <row r="519" spans="71:74" x14ac:dyDescent="0.5">
      <c r="BS519" s="1">
        <v>33</v>
      </c>
      <c r="BT519" s="21">
        <v>600</v>
      </c>
      <c r="BU519" s="21">
        <v>2300</v>
      </c>
      <c r="BV519" s="21">
        <v>7620</v>
      </c>
    </row>
    <row r="520" spans="71:74" x14ac:dyDescent="0.5">
      <c r="BS520" s="1">
        <v>33</v>
      </c>
      <c r="BT520" s="21">
        <v>600</v>
      </c>
      <c r="BU520" s="21">
        <v>2600</v>
      </c>
      <c r="BV520" s="21">
        <v>8620</v>
      </c>
    </row>
    <row r="521" spans="71:74" x14ac:dyDescent="0.5">
      <c r="BS521" s="1">
        <v>33</v>
      </c>
      <c r="BT521" s="21">
        <v>600</v>
      </c>
      <c r="BU521" s="21">
        <v>3000</v>
      </c>
      <c r="BV521" s="21">
        <v>9950</v>
      </c>
    </row>
  </sheetData>
  <mergeCells count="355">
    <mergeCell ref="AO9:AS9"/>
    <mergeCell ref="AT12:AU12"/>
    <mergeCell ref="BC12:BD12"/>
    <mergeCell ref="AT13:AU13"/>
    <mergeCell ref="BC13:BD13"/>
    <mergeCell ref="BC14:BD14"/>
    <mergeCell ref="B2:BG2"/>
    <mergeCell ref="AO6:AS6"/>
    <mergeCell ref="BA6:BE6"/>
    <mergeCell ref="AO7:AS7"/>
    <mergeCell ref="BA7:BE7"/>
    <mergeCell ref="AO8:AS8"/>
    <mergeCell ref="BA8:BE8"/>
    <mergeCell ref="C4:J4"/>
    <mergeCell ref="BE26:BG26"/>
    <mergeCell ref="AI27:AQ28"/>
    <mergeCell ref="BE27:BG27"/>
    <mergeCell ref="AX28:BD29"/>
    <mergeCell ref="BE28:BG29"/>
    <mergeCell ref="AI31:AQ32"/>
    <mergeCell ref="BE31:BG31"/>
    <mergeCell ref="BE32:BG32"/>
    <mergeCell ref="BC15:BD15"/>
    <mergeCell ref="BE22:BG22"/>
    <mergeCell ref="BE23:BG23"/>
    <mergeCell ref="AI24:AQ25"/>
    <mergeCell ref="BE24:BG24"/>
    <mergeCell ref="BE25:BG25"/>
    <mergeCell ref="AX33:BD34"/>
    <mergeCell ref="BE33:BG34"/>
    <mergeCell ref="BE35:BG35"/>
    <mergeCell ref="BE37:BG37"/>
    <mergeCell ref="BE38:BG38"/>
    <mergeCell ref="C39:N39"/>
    <mergeCell ref="O39:Z39"/>
    <mergeCell ref="AA39:AB39"/>
    <mergeCell ref="AC39:AD39"/>
    <mergeCell ref="AE39:AG39"/>
    <mergeCell ref="AX39:BD41"/>
    <mergeCell ref="BE39:BG41"/>
    <mergeCell ref="C40:D41"/>
    <mergeCell ref="E40:F41"/>
    <mergeCell ref="G40:H41"/>
    <mergeCell ref="I40:J41"/>
    <mergeCell ref="K40:L41"/>
    <mergeCell ref="M40:N41"/>
    <mergeCell ref="O40:P41"/>
    <mergeCell ref="Q40:R41"/>
    <mergeCell ref="AE40:AG41"/>
    <mergeCell ref="S40:T41"/>
    <mergeCell ref="U40:V41"/>
    <mergeCell ref="W40:X41"/>
    <mergeCell ref="C42:D43"/>
    <mergeCell ref="E42:F43"/>
    <mergeCell ref="G42:H43"/>
    <mergeCell ref="I42:J43"/>
    <mergeCell ref="K42:L43"/>
    <mergeCell ref="M42:N43"/>
    <mergeCell ref="O42:P43"/>
    <mergeCell ref="Q42:R43"/>
    <mergeCell ref="S42:T43"/>
    <mergeCell ref="Y40:Z41"/>
    <mergeCell ref="AA40:AB41"/>
    <mergeCell ref="AC40:AD41"/>
    <mergeCell ref="AI42:AQ43"/>
    <mergeCell ref="BE42:BG42"/>
    <mergeCell ref="BE43:BG43"/>
    <mergeCell ref="C44:D44"/>
    <mergeCell ref="E44:F44"/>
    <mergeCell ref="G44:H44"/>
    <mergeCell ref="I44:J44"/>
    <mergeCell ref="K44:L44"/>
    <mergeCell ref="M44:N44"/>
    <mergeCell ref="O44:P44"/>
    <mergeCell ref="U42:V43"/>
    <mergeCell ref="W42:X43"/>
    <mergeCell ref="Y42:Z43"/>
    <mergeCell ref="AA42:AB43"/>
    <mergeCell ref="AC42:AD43"/>
    <mergeCell ref="AE42:AG43"/>
    <mergeCell ref="AC44:AD44"/>
    <mergeCell ref="AE44:AG44"/>
    <mergeCell ref="AX44:BD45"/>
    <mergeCell ref="BE44:BG44"/>
    <mergeCell ref="C45:D45"/>
    <mergeCell ref="E45:F45"/>
    <mergeCell ref="G45:H45"/>
    <mergeCell ref="I45:J45"/>
    <mergeCell ref="K45:L45"/>
    <mergeCell ref="M45:N45"/>
    <mergeCell ref="Q44:R44"/>
    <mergeCell ref="S44:T44"/>
    <mergeCell ref="U44:V44"/>
    <mergeCell ref="W44:X44"/>
    <mergeCell ref="Y44:Z44"/>
    <mergeCell ref="AA44:AB44"/>
    <mergeCell ref="AA45:AB45"/>
    <mergeCell ref="AC45:AD45"/>
    <mergeCell ref="AE45:AG45"/>
    <mergeCell ref="BE45:BG45"/>
    <mergeCell ref="C46:D46"/>
    <mergeCell ref="E46:F46"/>
    <mergeCell ref="G46:H46"/>
    <mergeCell ref="I46:J46"/>
    <mergeCell ref="K46:L46"/>
    <mergeCell ref="M46:N46"/>
    <mergeCell ref="O45:P45"/>
    <mergeCell ref="Q45:R45"/>
    <mergeCell ref="S45:T45"/>
    <mergeCell ref="U45:V45"/>
    <mergeCell ref="W45:X45"/>
    <mergeCell ref="Y45:Z45"/>
    <mergeCell ref="AA46:AB46"/>
    <mergeCell ref="AC46:AD46"/>
    <mergeCell ref="AE46:AG46"/>
    <mergeCell ref="BB46:BG46"/>
    <mergeCell ref="U46:V46"/>
    <mergeCell ref="W46:X46"/>
    <mergeCell ref="AA47:AB47"/>
    <mergeCell ref="AC47:AD47"/>
    <mergeCell ref="AE47:AG47"/>
    <mergeCell ref="C48:D48"/>
    <mergeCell ref="E48:F48"/>
    <mergeCell ref="G48:H48"/>
    <mergeCell ref="I48:J48"/>
    <mergeCell ref="K48:L48"/>
    <mergeCell ref="M48:N48"/>
    <mergeCell ref="O48:P48"/>
    <mergeCell ref="O47:P47"/>
    <mergeCell ref="Q47:R47"/>
    <mergeCell ref="S47:T47"/>
    <mergeCell ref="U47:V47"/>
    <mergeCell ref="W47:X47"/>
    <mergeCell ref="Y47:Z47"/>
    <mergeCell ref="AC48:AD48"/>
    <mergeCell ref="AE48:AG48"/>
    <mergeCell ref="S48:T48"/>
    <mergeCell ref="U48:V48"/>
    <mergeCell ref="W48:X48"/>
    <mergeCell ref="Y48:Z48"/>
    <mergeCell ref="AA48:AB48"/>
    <mergeCell ref="C47:D47"/>
    <mergeCell ref="E49:F49"/>
    <mergeCell ref="G49:H49"/>
    <mergeCell ref="I49:J49"/>
    <mergeCell ref="K49:L49"/>
    <mergeCell ref="M49:N49"/>
    <mergeCell ref="O49:P49"/>
    <mergeCell ref="Q49:R49"/>
    <mergeCell ref="Q48:R48"/>
    <mergeCell ref="Y46:Z46"/>
    <mergeCell ref="E47:F47"/>
    <mergeCell ref="G47:H47"/>
    <mergeCell ref="I47:J47"/>
    <mergeCell ref="K47:L47"/>
    <mergeCell ref="M47:N47"/>
    <mergeCell ref="O46:P46"/>
    <mergeCell ref="Q46:R46"/>
    <mergeCell ref="S46:T46"/>
    <mergeCell ref="AE49:AG49"/>
    <mergeCell ref="AX49:BD50"/>
    <mergeCell ref="C50:D50"/>
    <mergeCell ref="E50:F50"/>
    <mergeCell ref="G50:H50"/>
    <mergeCell ref="I50:J50"/>
    <mergeCell ref="K50:L50"/>
    <mergeCell ref="M50:N50"/>
    <mergeCell ref="O50:P50"/>
    <mergeCell ref="Q50:R50"/>
    <mergeCell ref="S49:T49"/>
    <mergeCell ref="U49:V49"/>
    <mergeCell ref="W49:X49"/>
    <mergeCell ref="Y49:Z49"/>
    <mergeCell ref="AA49:AB49"/>
    <mergeCell ref="AC49:AD49"/>
    <mergeCell ref="AE50:AG50"/>
    <mergeCell ref="S50:T50"/>
    <mergeCell ref="U50:V50"/>
    <mergeCell ref="W50:X50"/>
    <mergeCell ref="Y50:Z50"/>
    <mergeCell ref="AA50:AB50"/>
    <mergeCell ref="AC50:AD50"/>
    <mergeCell ref="C49: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U52:V52"/>
    <mergeCell ref="W52:X52"/>
    <mergeCell ref="Y52:Z52"/>
    <mergeCell ref="AA52:AB52"/>
    <mergeCell ref="AC52:AD52"/>
    <mergeCell ref="AE52:AG52"/>
    <mergeCell ref="AX51:BD53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U51:V51"/>
    <mergeCell ref="W51:X51"/>
    <mergeCell ref="Y51:Z51"/>
    <mergeCell ref="AA51:AB51"/>
    <mergeCell ref="AC51:AD51"/>
    <mergeCell ref="AE51:AG51"/>
    <mergeCell ref="AA53:AB53"/>
    <mergeCell ref="AC53:AD53"/>
    <mergeCell ref="AE53:AG53"/>
    <mergeCell ref="C54:D54"/>
    <mergeCell ref="E54:F54"/>
    <mergeCell ref="G54:H54"/>
    <mergeCell ref="I54:J54"/>
    <mergeCell ref="K54:L54"/>
    <mergeCell ref="M54:N54"/>
    <mergeCell ref="O54:P54"/>
    <mergeCell ref="O53:P53"/>
    <mergeCell ref="Q53:R53"/>
    <mergeCell ref="S53:T53"/>
    <mergeCell ref="U53:V53"/>
    <mergeCell ref="W53:X53"/>
    <mergeCell ref="Y53:Z53"/>
    <mergeCell ref="C53:D53"/>
    <mergeCell ref="E53:F53"/>
    <mergeCell ref="G53:H53"/>
    <mergeCell ref="I53:J53"/>
    <mergeCell ref="K53:L53"/>
    <mergeCell ref="M53:N53"/>
    <mergeCell ref="AC54:AD54"/>
    <mergeCell ref="AE54:AG54"/>
    <mergeCell ref="AX54:BD56"/>
    <mergeCell ref="C55:D55"/>
    <mergeCell ref="E55:F55"/>
    <mergeCell ref="G55:H55"/>
    <mergeCell ref="I55:J55"/>
    <mergeCell ref="K55:L55"/>
    <mergeCell ref="M55:N55"/>
    <mergeCell ref="Q54:R54"/>
    <mergeCell ref="S54:T54"/>
    <mergeCell ref="U54:V54"/>
    <mergeCell ref="W54:X54"/>
    <mergeCell ref="Y54:Z54"/>
    <mergeCell ref="AA54:AB54"/>
    <mergeCell ref="AA55:AB55"/>
    <mergeCell ref="AC55:AD55"/>
    <mergeCell ref="AE55:AG55"/>
    <mergeCell ref="C56:D56"/>
    <mergeCell ref="E56:F56"/>
    <mergeCell ref="G56:H56"/>
    <mergeCell ref="I56:J56"/>
    <mergeCell ref="K56:L56"/>
    <mergeCell ref="M56:N56"/>
    <mergeCell ref="O56:P56"/>
    <mergeCell ref="O55:P55"/>
    <mergeCell ref="Q55:R55"/>
    <mergeCell ref="S55:T55"/>
    <mergeCell ref="U55:V55"/>
    <mergeCell ref="W55:X55"/>
    <mergeCell ref="Y55:Z55"/>
    <mergeCell ref="AC56:AD56"/>
    <mergeCell ref="AE56:AG56"/>
    <mergeCell ref="AI56:AQ57"/>
    <mergeCell ref="U56:V56"/>
    <mergeCell ref="W56:X56"/>
    <mergeCell ref="Y56:Z56"/>
    <mergeCell ref="AA56:AB56"/>
    <mergeCell ref="AC57:AD57"/>
    <mergeCell ref="AE57:AG57"/>
    <mergeCell ref="AI54:AQ55"/>
    <mergeCell ref="AA58:AB58"/>
    <mergeCell ref="C57:D57"/>
    <mergeCell ref="E57:F57"/>
    <mergeCell ref="G57:H57"/>
    <mergeCell ref="I57:J57"/>
    <mergeCell ref="K57:L57"/>
    <mergeCell ref="M57:N57"/>
    <mergeCell ref="O57:P57"/>
    <mergeCell ref="Q56:R56"/>
    <mergeCell ref="S56:T56"/>
    <mergeCell ref="M59:N59"/>
    <mergeCell ref="O59:P59"/>
    <mergeCell ref="Q59:R59"/>
    <mergeCell ref="Q58:R58"/>
    <mergeCell ref="AX57:BD58"/>
    <mergeCell ref="C58:D58"/>
    <mergeCell ref="E58:F58"/>
    <mergeCell ref="G58:H58"/>
    <mergeCell ref="I58:J58"/>
    <mergeCell ref="K58:L58"/>
    <mergeCell ref="M58:N58"/>
    <mergeCell ref="O58:P58"/>
    <mergeCell ref="Q57:R57"/>
    <mergeCell ref="S57:T57"/>
    <mergeCell ref="U57:V57"/>
    <mergeCell ref="W57:X57"/>
    <mergeCell ref="Y57:Z57"/>
    <mergeCell ref="AA57:AB57"/>
    <mergeCell ref="AC58:AD58"/>
    <mergeCell ref="AE58:AG58"/>
    <mergeCell ref="S58:T58"/>
    <mergeCell ref="U58:V58"/>
    <mergeCell ref="W58:X58"/>
    <mergeCell ref="Y58:Z58"/>
    <mergeCell ref="AA60:AB60"/>
    <mergeCell ref="AC60:AD60"/>
    <mergeCell ref="AE60:AG60"/>
    <mergeCell ref="AE59:AG59"/>
    <mergeCell ref="C60:D60"/>
    <mergeCell ref="E60:F60"/>
    <mergeCell ref="G60:H60"/>
    <mergeCell ref="I60:J60"/>
    <mergeCell ref="K60:L60"/>
    <mergeCell ref="M60:N60"/>
    <mergeCell ref="O60:P60"/>
    <mergeCell ref="Q60:R60"/>
    <mergeCell ref="S60:T60"/>
    <mergeCell ref="S59:T59"/>
    <mergeCell ref="U59:V59"/>
    <mergeCell ref="W59:X59"/>
    <mergeCell ref="Y59:Z59"/>
    <mergeCell ref="AA59:AB59"/>
    <mergeCell ref="AC59:AD59"/>
    <mergeCell ref="C59:D59"/>
    <mergeCell ref="E59:F59"/>
    <mergeCell ref="G59:H59"/>
    <mergeCell ref="I59:J59"/>
    <mergeCell ref="K59:L59"/>
    <mergeCell ref="C61:D61"/>
    <mergeCell ref="E61:F61"/>
    <mergeCell ref="G61:H61"/>
    <mergeCell ref="I61:J61"/>
    <mergeCell ref="K61:L61"/>
    <mergeCell ref="M61:N61"/>
    <mergeCell ref="U60:V60"/>
    <mergeCell ref="W60:X60"/>
    <mergeCell ref="Y60:Z60"/>
    <mergeCell ref="AA61:AB61"/>
    <mergeCell ref="AC61:AD61"/>
    <mergeCell ref="AE61:AG61"/>
    <mergeCell ref="AI63:AQ64"/>
    <mergeCell ref="BB64:BG64"/>
    <mergeCell ref="O61:P61"/>
    <mergeCell ref="Q61:R61"/>
    <mergeCell ref="S61:T61"/>
    <mergeCell ref="U61:V61"/>
    <mergeCell ref="W61:X61"/>
    <mergeCell ref="Y61:Z61"/>
  </mergeCells>
  <conditionalFormatting sqref="AA44:AB6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28:BX28">
    <cfRule type="expression" dxfId="2" priority="2">
      <formula>AND(NOT(ISBLANK(BW28)),$BV28=TRUE)</formula>
    </cfRule>
  </conditionalFormatting>
  <conditionalFormatting sqref="BX29">
    <cfRule type="expression" dxfId="1" priority="3">
      <formula>AND(NOT(ISBLANK(BX29)),$BV29=TRUE)</formula>
    </cfRule>
  </conditionalFormatting>
  <dataValidations count="5">
    <dataValidation type="list" allowBlank="1" showInputMessage="1" showErrorMessage="1" sqref="BV31 AH22 AH26 AH33 AH40 AH47 AR21 AT34:AT39 AR34:AR39 BE53:BF53 AT55 AR55 AT57 AW60:AW64 AT6:AT9 AW37:AW39 AW22:AW28 AW16:AW18 AU16:AU18 AQ12:AQ14 AO12:AO14 AH19 AM19 AS19 AH12:AH17 AH6:AH10 AW57:AW58 BE60:BF63 AW48:AW49 AW54 AW51 AW46 AW42:AW44 AW35 AW31:AW33 AR48:AR52 AT48:AT52 BE56:BF56 BE58:BF58 AR25 AR23 AT25 AT23 AR32 AR28:AR30 AT32 AT28:AT30 AR43:AR46 AR41 AT43:AT46 AT41 AR64 AR57:AR62 AT64 AT59:AT62 BE50:BF50 BE48:BF48 AW12:AW14" xr:uid="{E2A36097-33CC-4D5B-8A70-1EE181134329}">
      <formula1>$BW$31:$BW$32</formula1>
    </dataValidation>
    <dataValidation type="list" allowBlank="1" showInputMessage="1" showErrorMessage="1" sqref="Y42:Z43" xr:uid="{C576D75E-96EF-4D69-91DB-564A53D75BF2}">
      <formula1>$CE$59:$CE$60</formula1>
    </dataValidation>
    <dataValidation type="list" allowBlank="1" showInputMessage="1" showErrorMessage="1" sqref="T45:T61 S44:S61" xr:uid="{8AEC0ADF-7098-456A-8F91-76D62D2A8ECE}">
      <formula1>$CC$57:$CC$86</formula1>
    </dataValidation>
    <dataValidation type="list" allowBlank="1" showInputMessage="1" showErrorMessage="1" sqref="R45:R61 Q44:Q61" xr:uid="{F090D2AE-D7CD-4991-B379-7DAF9D879520}">
      <formula1>$CA$65:$CA$68</formula1>
    </dataValidation>
    <dataValidation type="list" allowBlank="1" showInputMessage="1" showErrorMessage="1" sqref="P45:P61 O44:O61" xr:uid="{B2097DF2-32C6-482E-95DC-C12C8C7A5CDD}">
      <formula1>$CB$65:$CB$72</formula1>
    </dataValidation>
  </dataValidations>
  <pageMargins left="0.19685039370078741" right="0.19685039370078741" top="0.19685039370078741" bottom="0.19685039370078741" header="0" footer="0"/>
  <pageSetup paperSize="8" scale="1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35AF19E6-C764-4D0D-A4B0-9492E6232072}">
            <xm:f>NOT(ISERROR(SEARCH(BV31=x,BX31)))</xm:f>
            <xm:f>BV31=x</xm:f>
            <x14:dxf>
              <font>
                <color rgb="FFFF0000"/>
              </font>
              <fill>
                <patternFill patternType="none">
                  <fgColor indexed="64"/>
                  <bgColor auto="1"/>
                </patternFill>
              </fill>
            </x14:dxf>
          </x14:cfRule>
          <xm:sqref>BX31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Heiz Planung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Peters</dc:creator>
  <cp:lastModifiedBy>JP Peters</cp:lastModifiedBy>
  <dcterms:created xsi:type="dcterms:W3CDTF">2022-01-25T10:25:32Z</dcterms:created>
  <dcterms:modified xsi:type="dcterms:W3CDTF">2022-01-26T14:54:58Z</dcterms:modified>
</cp:coreProperties>
</file>