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gbuero\Downloads\"/>
    </mc:Choice>
  </mc:AlternateContent>
  <bookViews>
    <workbookView xWindow="0" yWindow="0" windowWidth="19200" windowHeight="5850"/>
  </bookViews>
  <sheets>
    <sheet name="H´T +Brechnung II" sheetId="2" r:id="rId1"/>
  </sheets>
  <externalReferences>
    <externalReference r:id="rId2"/>
    <externalReference r:id="rId3"/>
    <externalReference r:id="rId4"/>
  </externalReferences>
  <definedNames>
    <definedName name="Country">[1]diverse!$F$4:$F$32</definedName>
    <definedName name="em_1">OFFSET(#REF!,0,0,1,COUNTA(#REF!))</definedName>
    <definedName name="em_2">OFFSET(#REF!,0,0,1,COUNTA(#REF!))</definedName>
    <definedName name="em_3">OFFSET(#REF!,0,0,1,COUNTA(#REF!))</definedName>
    <definedName name="em_4">OFFSET(#REF!,0,0,1,COUNTA(#REF!))</definedName>
    <definedName name="em_5">OFFSET(#REF!,0,0,1,COUNTA(#REF!))</definedName>
    <definedName name="em_6">OFFSET(#REF!,0,0,1,COUNTA(#REF!))</definedName>
    <definedName name="emission_factor">#REF!</definedName>
    <definedName name="energy_type">#REF!</definedName>
    <definedName name="energy_unit">#REF!</definedName>
    <definedName name="Klimadaten_aktuell">'[3]Standardwerte Klima'!$N$1:$O$26</definedName>
    <definedName name="lcc_1">OFFSET(#REF!,0,0,1,COUNTA(#REF!))</definedName>
    <definedName name="lcc_annual_aquisition">OFFSET(#REF!,0,0,1,COUNTA(#REF!))</definedName>
    <definedName name="lcc_annual_maintenance">OFFSET(#REF!,0,0,1,COUNTA(#REF!))</definedName>
    <definedName name="lcc_annual_operation">OFFSET(#REF!,0,0,1,COUNTA(#REF!))</definedName>
    <definedName name="lcc_annual_othercosts">OFFSET(#REF!,0,0,1,COUNTA(#REF!))</definedName>
    <definedName name="lcc_annual_remnant">OFFSET(#REF!,0,0,1,COUNTA(#REF!))</definedName>
    <definedName name="lcc_usage_aquisition">OFFSET(#REF!,0,0,1,COUNTA(#REF!))</definedName>
    <definedName name="lcc_usage_maintenance">OFFSET(#REF!,0,0,1,COUNTA(#REF!))</definedName>
    <definedName name="lcc_usage_operation">OFFSET(#REF!,0,0,1,COUNTA(#REF!))</definedName>
    <definedName name="lcc_usage_othercosts">OFFSET(#REF!,0,0,1,COUNTA(#REF!))</definedName>
    <definedName name="lcc_usage_remnant">OFFSET(#REF!,0,0,1,COUNTA(#REF!))</definedName>
    <definedName name="offer_id">OFFSET(#REF!,0,0,1,COUNTA(#REF!))</definedName>
    <definedName name="Products">[1]diverse!$J$5:$J$20</definedName>
    <definedName name="Timerange">[1]diverse!$M$4:$M$29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75" i="2" l="1"/>
  <c r="Y75" i="2"/>
  <c r="V75" i="2"/>
  <c r="AB74" i="2"/>
  <c r="Z74" i="2"/>
  <c r="V74" i="2"/>
  <c r="AB73" i="2"/>
  <c r="Y73" i="2"/>
  <c r="V73" i="2"/>
  <c r="AB72" i="2"/>
  <c r="Z72" i="2"/>
  <c r="Q72" i="2"/>
  <c r="Y72" i="2" s="1"/>
  <c r="AB71" i="2"/>
  <c r="Z71" i="2"/>
  <c r="Y71" i="2"/>
  <c r="V71" i="2"/>
  <c r="AB70" i="2"/>
  <c r="Y70" i="2"/>
  <c r="V70" i="2"/>
  <c r="AB69" i="2"/>
  <c r="Z69" i="2"/>
  <c r="Y69" i="2"/>
  <c r="T69" i="2"/>
  <c r="Q69" i="2"/>
  <c r="V69" i="2" s="1"/>
  <c r="AB68" i="2"/>
  <c r="Y68" i="2"/>
  <c r="V68" i="2"/>
  <c r="AB67" i="2"/>
  <c r="Y67" i="2"/>
  <c r="V67" i="2"/>
  <c r="AB66" i="2"/>
  <c r="Z66" i="2"/>
  <c r="Y66" i="2"/>
  <c r="V66" i="2"/>
  <c r="AB65" i="2"/>
  <c r="Y65" i="2"/>
  <c r="V65" i="2"/>
  <c r="AB64" i="2"/>
  <c r="Y64" i="2"/>
  <c r="V64" i="2"/>
  <c r="AB63" i="2"/>
  <c r="Y63" i="2"/>
  <c r="V63" i="2"/>
  <c r="AB62" i="2"/>
  <c r="Y62" i="2"/>
  <c r="V62" i="2"/>
  <c r="AB61" i="2"/>
  <c r="Z61" i="2"/>
  <c r="Y61" i="2"/>
  <c r="V61" i="2"/>
  <c r="AB60" i="2"/>
  <c r="Z60" i="2"/>
  <c r="Y60" i="2"/>
  <c r="V60" i="2"/>
  <c r="T60" i="2"/>
  <c r="Z59" i="2"/>
  <c r="Y59" i="2"/>
  <c r="T59" i="2"/>
  <c r="Q59" i="2"/>
  <c r="AB59" i="2" s="1"/>
  <c r="C25" i="2"/>
  <c r="B25" i="2"/>
  <c r="O22" i="2"/>
  <c r="N22" i="2"/>
  <c r="L22" i="2"/>
  <c r="K22" i="2"/>
  <c r="J22" i="2"/>
  <c r="H22" i="2"/>
  <c r="I22" i="2" s="1"/>
  <c r="O21" i="2"/>
  <c r="N21" i="2"/>
  <c r="L21" i="2"/>
  <c r="K21" i="2"/>
  <c r="J21" i="2"/>
  <c r="H21" i="2"/>
  <c r="O20" i="2"/>
  <c r="N20" i="2"/>
  <c r="K20" i="2"/>
  <c r="J20" i="2"/>
  <c r="H20" i="2"/>
  <c r="L20" i="2" s="1"/>
  <c r="O19" i="2"/>
  <c r="N19" i="2"/>
  <c r="L19" i="2"/>
  <c r="K19" i="2"/>
  <c r="J19" i="2"/>
  <c r="H19" i="2"/>
  <c r="I19" i="2" s="1"/>
  <c r="O18" i="2"/>
  <c r="N18" i="2"/>
  <c r="L18" i="2"/>
  <c r="K18" i="2"/>
  <c r="J18" i="2"/>
  <c r="H18" i="2"/>
  <c r="O17" i="2"/>
  <c r="N17" i="2"/>
  <c r="L17" i="2"/>
  <c r="K17" i="2"/>
  <c r="J17" i="2"/>
  <c r="H17" i="2"/>
  <c r="O16" i="2"/>
  <c r="N16" i="2"/>
  <c r="L16" i="2"/>
  <c r="K16" i="2"/>
  <c r="J16" i="2"/>
  <c r="H16" i="2"/>
  <c r="O15" i="2"/>
  <c r="N15" i="2"/>
  <c r="L15" i="2"/>
  <c r="K15" i="2"/>
  <c r="J15" i="2"/>
  <c r="H15" i="2"/>
  <c r="I15" i="2" s="1"/>
  <c r="O14" i="2"/>
  <c r="N14" i="2"/>
  <c r="L14" i="2"/>
  <c r="K14" i="2"/>
  <c r="J14" i="2"/>
  <c r="H14" i="2"/>
  <c r="O13" i="2"/>
  <c r="N13" i="2"/>
  <c r="L13" i="2"/>
  <c r="K13" i="2"/>
  <c r="J13" i="2"/>
  <c r="H13" i="2"/>
  <c r="O12" i="2"/>
  <c r="N12" i="2"/>
  <c r="L12" i="2"/>
  <c r="K12" i="2"/>
  <c r="J12" i="2"/>
  <c r="H12" i="2"/>
  <c r="O11" i="2"/>
  <c r="N11" i="2"/>
  <c r="L11" i="2"/>
  <c r="K11" i="2"/>
  <c r="J11" i="2"/>
  <c r="H11" i="2"/>
  <c r="I11" i="2" s="1"/>
  <c r="O10" i="2"/>
  <c r="N10" i="2"/>
  <c r="L10" i="2"/>
  <c r="K10" i="2"/>
  <c r="J10" i="2"/>
  <c r="H10" i="2"/>
  <c r="O9" i="2"/>
  <c r="N9" i="2"/>
  <c r="L9" i="2"/>
  <c r="K9" i="2"/>
  <c r="J9" i="2"/>
  <c r="H9" i="2"/>
  <c r="I9" i="2" s="1"/>
  <c r="O8" i="2"/>
  <c r="O25" i="2" s="1"/>
  <c r="N8" i="2"/>
  <c r="N25" i="2" s="1"/>
  <c r="L8" i="2"/>
  <c r="L25" i="2" s="1"/>
  <c r="S69" i="2" s="1"/>
  <c r="K8" i="2"/>
  <c r="K25" i="2" s="1"/>
  <c r="J8" i="2"/>
  <c r="J25" i="2" s="1"/>
  <c r="I27" i="2" s="1"/>
  <c r="H8" i="2"/>
  <c r="H25" i="2" s="1"/>
  <c r="I10" i="2" l="1"/>
  <c r="I12" i="2"/>
  <c r="I14" i="2"/>
  <c r="I16" i="2"/>
  <c r="I18" i="2"/>
  <c r="S59" i="2"/>
  <c r="S60" i="2"/>
  <c r="AA69" i="2"/>
  <c r="U69" i="2"/>
  <c r="X69" i="2"/>
  <c r="I20" i="2"/>
  <c r="I13" i="2"/>
  <c r="I21" i="2"/>
  <c r="I17" i="2"/>
  <c r="O28" i="2"/>
  <c r="V72" i="2"/>
  <c r="K79" i="2"/>
  <c r="V59" i="2"/>
  <c r="T72" i="2"/>
  <c r="I8" i="2"/>
  <c r="I25" i="2" s="1"/>
  <c r="M8" i="2"/>
  <c r="M9" i="2"/>
  <c r="M25" i="2" l="1"/>
  <c r="X59" i="2"/>
  <c r="U59" i="2"/>
  <c r="AA59" i="2"/>
  <c r="I28" i="2"/>
  <c r="K27" i="2"/>
  <c r="K28" i="2"/>
  <c r="O31" i="2"/>
  <c r="O30" i="2"/>
  <c r="AA60" i="2"/>
  <c r="U60" i="2"/>
  <c r="X60" i="2"/>
  <c r="S72" i="2" l="1"/>
  <c r="S76" i="2"/>
  <c r="Q25" i="2"/>
  <c r="R25" i="2" s="1"/>
  <c r="M80" i="2" l="1"/>
  <c r="L78" i="2"/>
  <c r="X77" i="2"/>
  <c r="AA76" i="2"/>
  <c r="X76" i="2"/>
  <c r="U76" i="2"/>
  <c r="U77" i="2" s="1"/>
  <c r="U72" i="2"/>
  <c r="X72" i="2"/>
  <c r="AA72" i="2"/>
  <c r="AA77" i="2" s="1"/>
  <c r="L47" i="2" l="1"/>
  <c r="N47" i="2"/>
  <c r="M79" i="2"/>
  <c r="AA78" i="2"/>
  <c r="AB78" i="2" s="1"/>
  <c r="K47" i="2"/>
  <c r="J47" i="2"/>
  <c r="L79" i="2"/>
  <c r="X78" i="2"/>
  <c r="Y78" i="2" s="1"/>
  <c r="V77" i="2"/>
  <c r="M47" i="2"/>
  <c r="I47" i="2"/>
  <c r="N50" i="2"/>
  <c r="J50" i="2"/>
  <c r="M50" i="2"/>
  <c r="I50" i="2"/>
  <c r="L50" i="2"/>
  <c r="K50" i="2"/>
  <c r="N48" i="2"/>
  <c r="J48" i="2"/>
  <c r="M48" i="2"/>
  <c r="I48" i="2"/>
  <c r="L48" i="2"/>
  <c r="K48" i="2"/>
  <c r="I51" i="2" l="1"/>
  <c r="I49" i="2"/>
  <c r="M51" i="2"/>
  <c r="M49" i="2"/>
  <c r="J51" i="2"/>
  <c r="J49" i="2"/>
  <c r="N49" i="2"/>
  <c r="N51" i="2"/>
  <c r="K51" i="2"/>
  <c r="K49" i="2"/>
  <c r="L51" i="2"/>
  <c r="L49" i="2"/>
</calcChain>
</file>

<file path=xl/comments1.xml><?xml version="1.0" encoding="utf-8"?>
<comments xmlns="http://schemas.openxmlformats.org/spreadsheetml/2006/main">
  <authors>
    <author>Peters, Jan-Peter</author>
  </authors>
  <commentList>
    <comment ref="E6" authorId="0" shapeId="0">
      <text>
        <r>
          <rPr>
            <b/>
            <sz val="9"/>
            <color indexed="81"/>
            <rFont val="Tahoma"/>
            <family val="2"/>
          </rPr>
          <t>Peters, Jan-Peter:</t>
        </r>
        <r>
          <rPr>
            <sz val="9"/>
            <color indexed="81"/>
            <rFont val="Tahoma"/>
            <family val="2"/>
          </rPr>
          <t xml:space="preserve">
Wichtig sind die umlaufenden Wände und dadurch können nicht einfach z.B. Quadrate aufaddiert werden siehe Beispiel</t>
        </r>
      </text>
    </comment>
    <comment ref="C7" authorId="0" shapeId="0">
      <text>
        <r>
          <rPr>
            <b/>
            <sz val="9"/>
            <color indexed="81"/>
            <rFont val="Tahoma"/>
            <family val="2"/>
          </rPr>
          <t>Peters, Jan-Peter:</t>
        </r>
        <r>
          <rPr>
            <sz val="9"/>
            <color indexed="81"/>
            <rFont val="Tahoma"/>
            <family val="2"/>
          </rPr>
          <t xml:space="preserve">
durchschnittliche Geschosshöhe
(von Oberfläche Fußboden zu Oberfläche Fußboden gemessen) </t>
        </r>
      </text>
    </comment>
    <comment ref="B8" authorId="0" shapeId="0">
      <text>
        <r>
          <rPr>
            <b/>
            <sz val="9"/>
            <color indexed="81"/>
            <rFont val="Tahoma"/>
            <family val="2"/>
          </rPr>
          <t>Peters, Jan-Peter:</t>
        </r>
        <r>
          <rPr>
            <sz val="9"/>
            <color indexed="81"/>
            <rFont val="Tahoma"/>
            <family val="2"/>
          </rPr>
          <t xml:space="preserve">
Das beheizte Untergeschoss / Kellerabgang oder auch Treppenhaus ist erst ab 10% anrechenbar für die  durchschnittlichen Geschosshöhe.</t>
        </r>
      </text>
    </comment>
    <comment ref="B20" authorId="0" shapeId="0">
      <text>
        <r>
          <rPr>
            <b/>
            <sz val="9"/>
            <color indexed="81"/>
            <rFont val="Tahoma"/>
            <family val="2"/>
          </rPr>
          <t>Peters, Jan-Peter:</t>
        </r>
        <r>
          <rPr>
            <sz val="9"/>
            <color indexed="81"/>
            <rFont val="Tahoma"/>
            <family val="2"/>
          </rPr>
          <t xml:space="preserve">
Der Einfluss des obersten Dachgeschosses bleibt  bei der Ermittlung der durchschnittlichen Geschosshöhe des Gebäudes generell unberücksichtigt, Der Einfluss des obersten Dachgeschosses bleibt unberücksichtigt da dieses Detail nicht in der Verordnung genannt wird.</t>
        </r>
      </text>
    </comment>
  </commentList>
</comments>
</file>

<file path=xl/sharedStrings.xml><?xml version="1.0" encoding="utf-8"?>
<sst xmlns="http://schemas.openxmlformats.org/spreadsheetml/2006/main" count="179" uniqueCount="157">
  <si>
    <t>Ermittlung der Mittlere Geschosshöhe</t>
  </si>
  <si>
    <t>Wanddicke</t>
  </si>
  <si>
    <t>Brutto-beheizte Fläche</t>
  </si>
  <si>
    <t xml:space="preserve">Mittlere Geschosshöhe 
wenn unter 10%, dann nicht bestandteil </t>
  </si>
  <si>
    <t>Wand anrechenbar!</t>
  </si>
  <si>
    <t>Brutto-</t>
  </si>
  <si>
    <t>Erklärung was L1 und B1 bedeuten:</t>
  </si>
  <si>
    <t>Nr.</t>
  </si>
  <si>
    <t>Etage</t>
  </si>
  <si>
    <t>Höhe</t>
  </si>
  <si>
    <t>ca. Länge</t>
  </si>
  <si>
    <t>L 1</t>
  </si>
  <si>
    <t xml:space="preserve">B 1 </t>
  </si>
  <si>
    <t>ca. Breite</t>
  </si>
  <si>
    <t>Volumen</t>
  </si>
  <si>
    <t>Wändefläche</t>
  </si>
  <si>
    <t>Dachfläche</t>
  </si>
  <si>
    <t>Bodenfläche</t>
  </si>
  <si>
    <t>1.)</t>
  </si>
  <si>
    <t>Untergeschoss</t>
  </si>
  <si>
    <t>2.)</t>
  </si>
  <si>
    <t>Erdgeschoss</t>
  </si>
  <si>
    <t>B= Breite</t>
  </si>
  <si>
    <t>L = Länge</t>
  </si>
  <si>
    <t>3.)</t>
  </si>
  <si>
    <t>1. Geschoss</t>
  </si>
  <si>
    <t>FALSCH (da L1 =1,666 ist)</t>
  </si>
  <si>
    <t>4.)</t>
  </si>
  <si>
    <t>2. Geschoss</t>
  </si>
  <si>
    <t>Aussenwände L1 = 1 ; B1= 2</t>
  </si>
  <si>
    <t>5.)</t>
  </si>
  <si>
    <t>3. Geschoss</t>
  </si>
  <si>
    <t>Richtig</t>
  </si>
  <si>
    <t>Aussenwände L1 = 0 ; B1= 2</t>
  </si>
  <si>
    <t>6.)</t>
  </si>
  <si>
    <t>4. Geschoss</t>
  </si>
  <si>
    <t>Aussenwände L1 = 2 ; B1= 2</t>
  </si>
  <si>
    <t>7.)</t>
  </si>
  <si>
    <t>Dachgeschoss</t>
  </si>
  <si>
    <t>DG Satteldach</t>
  </si>
  <si>
    <t>Anzahl Geschosse</t>
  </si>
  <si>
    <t>gesamt Höhe</t>
  </si>
  <si>
    <t xml:space="preserve">beh. Fläche </t>
  </si>
  <si>
    <t>Mittlere Geschosshöhe</t>
  </si>
  <si>
    <r>
      <t>Volumen 
V</t>
    </r>
    <r>
      <rPr>
        <sz val="8"/>
        <color indexed="8"/>
        <rFont val="Calibri"/>
        <family val="2"/>
      </rPr>
      <t>e</t>
    </r>
    <r>
      <rPr>
        <sz val="11"/>
        <color theme="1"/>
        <rFont val="Calibri"/>
        <family val="2"/>
        <scheme val="minor"/>
      </rPr>
      <t xml:space="preserve"> m</t>
    </r>
    <r>
      <rPr>
        <vertAlign val="superscript"/>
        <sz val="11"/>
        <color indexed="8"/>
        <rFont val="Calibri"/>
        <family val="2"/>
      </rPr>
      <t>3</t>
    </r>
  </si>
  <si>
    <t>ca. Aussenwand</t>
  </si>
  <si>
    <t xml:space="preserve">ca. Dach </t>
  </si>
  <si>
    <t>ca. Boden</t>
  </si>
  <si>
    <t>ca. Anteil Fenster</t>
  </si>
  <si>
    <t>ca. Hüllfläche</t>
  </si>
  <si>
    <t>A/V</t>
  </si>
  <si>
    <t xml:space="preserve">Fensteranteil </t>
  </si>
  <si>
    <r>
      <t>Gebäudenutzfläche A</t>
    </r>
    <r>
      <rPr>
        <sz val="9"/>
        <color indexed="8"/>
        <rFont val="Calibri"/>
        <family val="2"/>
      </rPr>
      <t>N</t>
    </r>
    <r>
      <rPr>
        <sz val="11"/>
        <color theme="1"/>
        <rFont val="Calibri"/>
        <family val="2"/>
        <scheme val="minor"/>
      </rPr>
      <t>= 0,32 x beheizte Gebäudevolumen</t>
    </r>
  </si>
  <si>
    <r>
      <t>m</t>
    </r>
    <r>
      <rPr>
        <vertAlign val="superscript"/>
        <sz val="11"/>
        <color indexed="8"/>
        <rFont val="Calibri"/>
        <family val="2"/>
      </rPr>
      <t>2</t>
    </r>
  </si>
  <si>
    <t>Faktor der Nutzbaren Fläche</t>
  </si>
  <si>
    <r>
      <t>Gebäudenutzfläche A</t>
    </r>
    <r>
      <rPr>
        <sz val="9"/>
        <color indexed="8"/>
        <rFont val="Calibri"/>
        <family val="2"/>
      </rPr>
      <t>N</t>
    </r>
    <r>
      <rPr>
        <sz val="11"/>
        <color theme="1"/>
        <rFont val="Calibri"/>
        <family val="2"/>
        <scheme val="minor"/>
      </rPr>
      <t>= (1/hG-0,04m-1) x beheizte Gebäudevolumen</t>
    </r>
  </si>
  <si>
    <r>
      <t>m</t>
    </r>
    <r>
      <rPr>
        <vertAlign val="superscript"/>
        <sz val="11"/>
        <color indexed="8"/>
        <rFont val="Calibri"/>
        <family val="2"/>
      </rPr>
      <t>3</t>
    </r>
    <r>
      <rPr>
        <sz val="11"/>
        <color theme="1"/>
        <rFont val="Calibri"/>
        <family val="2"/>
        <scheme val="minor"/>
      </rPr>
      <t/>
    </r>
  </si>
  <si>
    <t>Differenz durch optimierte AW Dicken</t>
  </si>
  <si>
    <t>m^2</t>
  </si>
  <si>
    <t>Info: Die Gebäudenutzfläche ist nur für das Endergebnis (kWh/m²a) wichtig.</t>
  </si>
  <si>
    <t>Miete pro Monat</t>
  </si>
  <si>
    <t>€/m^2</t>
  </si>
  <si>
    <t>Mehr Einnahmen pro Monat</t>
  </si>
  <si>
    <t>€/Monat</t>
  </si>
  <si>
    <t>Auslegung XIX-4 zu Anlage 1 Nr. 1.3.3 EnEV 2013 (Ermittlung der Gebäudenutzfläche AN)</t>
  </si>
  <si>
    <t>Mehr Einnahmen pro Jahr</t>
  </si>
  <si>
    <t>€/Jahr</t>
  </si>
  <si>
    <t>Die „durchschnittliche Geschosshöhe des Gebäudes“ ist von der Oberfläche des Fußbodens zur Oberfläche des Fußbodens des darüber liegenden Geschosses gemessen.</t>
  </si>
  <si>
    <t>Der Einfluss des obersten Dachgeschosses bleibt  bei der Ermittlung der durchschnittlichen Geschosshöhe des Gebäudes generell unberücksichtigt, Der Einfluss des obersten Dachgeschosses bleibt unberücksichtigt da dieses Detail nicht in der Verordnung genannt wird.</t>
  </si>
  <si>
    <t>Besitzt ein Gebäude auch bei darunterliegenden Geschossen geneigte Wandflächen, so sind diese Geschosse flächengewichtet bei der Berechnung der „durchschnittlichen Geschosshöhe“ mit einzubeziehen.</t>
  </si>
  <si>
    <t>Neubau oder Bestand</t>
  </si>
  <si>
    <t>Neubau</t>
  </si>
  <si>
    <t>Bestand</t>
  </si>
  <si>
    <t>x</t>
  </si>
  <si>
    <t>Bauantragstellung / Genehmigung / Baubeginn / KfW Antragstellung</t>
  </si>
  <si>
    <t>Jahr</t>
  </si>
  <si>
    <t>Monat</t>
  </si>
  <si>
    <t>KfW Anforderungen</t>
  </si>
  <si>
    <t>Denkmal</t>
  </si>
  <si>
    <t>KfW Anforderungen angestrebt</t>
  </si>
  <si>
    <r>
      <t>Q</t>
    </r>
    <r>
      <rPr>
        <sz val="8"/>
        <color indexed="8"/>
        <rFont val="Calibri"/>
        <family val="2"/>
      </rPr>
      <t>P</t>
    </r>
    <r>
      <rPr>
        <sz val="11"/>
        <color theme="1"/>
        <rFont val="Calibri"/>
        <family val="2"/>
        <scheme val="minor"/>
      </rPr>
      <t xml:space="preserve"> in %Q</t>
    </r>
    <r>
      <rPr>
        <sz val="8"/>
        <color indexed="8"/>
        <rFont val="Calibri"/>
        <family val="2"/>
      </rPr>
      <t>P</t>
    </r>
    <r>
      <rPr>
        <sz val="11"/>
        <color theme="1"/>
        <rFont val="Calibri"/>
        <family val="2"/>
        <scheme val="minor"/>
      </rPr>
      <t xml:space="preserve"> REF</t>
    </r>
  </si>
  <si>
    <t>nicht betrachtet</t>
  </si>
  <si>
    <r>
      <t>H</t>
    </r>
    <r>
      <rPr>
        <sz val="8"/>
        <color indexed="8"/>
        <rFont val="Calibri"/>
        <family val="2"/>
      </rPr>
      <t>’T</t>
    </r>
    <r>
      <rPr>
        <sz val="11"/>
        <color theme="1"/>
        <rFont val="Calibri"/>
        <family val="2"/>
        <scheme val="minor"/>
      </rPr>
      <t xml:space="preserve"> in % H’</t>
    </r>
    <r>
      <rPr>
        <sz val="8"/>
        <color indexed="8"/>
        <rFont val="Calibri"/>
        <family val="2"/>
      </rPr>
      <t>T</t>
    </r>
    <r>
      <rPr>
        <sz val="11"/>
        <color theme="1"/>
        <rFont val="Calibri"/>
        <family val="2"/>
        <scheme val="minor"/>
      </rPr>
      <t xml:space="preserve"> REF</t>
    </r>
  </si>
  <si>
    <t>Aktuelle Planung</t>
  </si>
  <si>
    <t>Bis 1.1.2016 Referenzgebäude</t>
  </si>
  <si>
    <t>Ab 1.1.2016 Referenzgebäude</t>
  </si>
  <si>
    <t>Tabelle 1: Höchstwerte der Wärmedurchgangskoeffizienten bei erstmaligem Einbau, Ersatz und Erneuerung von Bauteilen</t>
  </si>
  <si>
    <t>Wohngebäude und Zonen von Nichtwohngebäuden
mit Innentemperaturen
mindestens 19°C</t>
  </si>
  <si>
    <t>Zonen von
Nichtwohngebäuden
mit Innentemperaturen
von 12 bis unter 19°C</t>
  </si>
  <si>
    <t>Hamburger klimaschutz 
Bestand</t>
  </si>
  <si>
    <t>Hamburger klimaschutz 
Neu -Wohn</t>
  </si>
  <si>
    <t>Hamburger klimaschutz 
Neu -NWG</t>
  </si>
  <si>
    <t>Material;  
Befestigung; 
Verarbeitung</t>
  </si>
  <si>
    <t>Aktuelle Planung (IST)</t>
  </si>
  <si>
    <t xml:space="preserve">ca. mittlerer </t>
  </si>
  <si>
    <t>Referenzausführung 
U-Wert</t>
  </si>
  <si>
    <t>Referenzausführung U-Wert  
1. Januar 2016 
mit dem Faktor 0,75</t>
  </si>
  <si>
    <t>U-Wert</t>
  </si>
  <si>
    <t>HT = Σ ( Fxi X Ui X Ai) + (0,05 X A)**</t>
  </si>
  <si>
    <t xml:space="preserve">reine Dämmung! </t>
  </si>
  <si>
    <t>Zeile</t>
  </si>
  <si>
    <t>Bauteil</t>
  </si>
  <si>
    <t>W/(m²·K)</t>
  </si>
  <si>
    <t>Dicke [cm]</t>
  </si>
  <si>
    <t>WLS</t>
  </si>
  <si>
    <t>Zuschläge</t>
  </si>
  <si>
    <t>Fx</t>
  </si>
  <si>
    <t>Abgleich Ist / max</t>
  </si>
  <si>
    <t>Außenwände (einschließlich Einbauten, wie Rollladenkästen)</t>
  </si>
  <si>
    <t>Fenster, Fenstertüren</t>
  </si>
  <si>
    <t>2 b</t>
  </si>
  <si>
    <t>Dachflächenfenster</t>
  </si>
  <si>
    <t>2 c</t>
  </si>
  <si>
    <t>Verglasungen</t>
  </si>
  <si>
    <t>keine Anforderung</t>
  </si>
  <si>
    <t>2 d</t>
  </si>
  <si>
    <t>Vorhangfassaden</t>
  </si>
  <si>
    <t>2 e</t>
  </si>
  <si>
    <t>Glasdächer</t>
  </si>
  <si>
    <t>2f</t>
  </si>
  <si>
    <t>Fenstertüren mit Klapp-, Falt-, Schiebe- oder Hebemechanismus</t>
  </si>
  <si>
    <t>Fenster, Fenstertüren, Dachflächenfenster mit Sonderverglasungen</t>
  </si>
  <si>
    <t>3 b</t>
  </si>
  <si>
    <t>Sonderverglasungen</t>
  </si>
  <si>
    <t>3 c</t>
  </si>
  <si>
    <t>Vorhangfassaden mit Sonderverglasungen</t>
  </si>
  <si>
    <t xml:space="preserve">Dachflächen einschließlich Dachgauben, Wände gegen unbeheizten Dachraum (einschließlich Abseitenwänden), oberste Geschossdecken </t>
  </si>
  <si>
    <t>4 b</t>
  </si>
  <si>
    <t>Dachflächen mit Abdichtung (Geschossdecke gegen Außenluft)</t>
  </si>
  <si>
    <t>Wände gegen Erdreich oder unbeheizte Räume (mit Ausnahme von Dachräumen) sowie Decken nach unten gegen Erdreich oder unbeheizte Räume</t>
  </si>
  <si>
    <t>5 b</t>
  </si>
  <si>
    <t>Fußbodenaufbauten</t>
  </si>
  <si>
    <t>5 c</t>
  </si>
  <si>
    <t>Decken nach unten an Außenluft</t>
  </si>
  <si>
    <t>**</t>
  </si>
  <si>
    <t>Wärmebrückenzuschlag</t>
  </si>
  <si>
    <t>H`T</t>
  </si>
  <si>
    <t>bei 12-19°C</t>
  </si>
  <si>
    <t xml:space="preserve"> H´T Anforderung</t>
  </si>
  <si>
    <t>FX</t>
  </si>
  <si>
    <t xml:space="preserve">Außenwand, Dach, Fenster, Decke über Außenluft </t>
  </si>
  <si>
    <t>oder &lt; 0,38</t>
  </si>
  <si>
    <t>Dachgeschossdecke (Dachraum nicht ausgebaut), Wände und
Decken zu Abseiten</t>
  </si>
  <si>
    <t>Wände und Decken zu unbeheizten Räumen (außer Kellerräumen)</t>
  </si>
  <si>
    <t>Höchstwerte H´T Wohngebäude</t>
  </si>
  <si>
    <t>Wände und Fenster zu unbeheizten Glasvorbauten mit</t>
  </si>
  <si>
    <t>An &lt; 350m²</t>
  </si>
  <si>
    <t>W/(m2·K)</t>
  </si>
  <si>
    <t>.-Einfachverglasung</t>
  </si>
  <si>
    <t>An &gt; 350m²</t>
  </si>
  <si>
    <t>.- Zweischeibenverglasung</t>
  </si>
  <si>
    <t>Einseitig angebaut</t>
  </si>
  <si>
    <t>.-Wärmeschutzverglasung</t>
  </si>
  <si>
    <r>
      <t>V = 0,76 x V</t>
    </r>
    <r>
      <rPr>
        <sz val="8"/>
        <color indexed="8"/>
        <rFont val="Calibri"/>
        <family val="2"/>
      </rPr>
      <t>e</t>
    </r>
    <r>
      <rPr>
        <sz val="11"/>
        <color theme="1"/>
        <rFont val="Calibri"/>
        <family val="2"/>
        <scheme val="minor"/>
      </rPr>
      <t xml:space="preserve"> </t>
    </r>
  </si>
  <si>
    <t xml:space="preserve">in m3 bei Wohngebäuden bis zu drei Vollgeschossen </t>
  </si>
  <si>
    <t xml:space="preserve">V = 0,80 x Ve </t>
  </si>
  <si>
    <t>in den übrigen Fällen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</si>
</sst>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4" x14ac:knownFonts="1">
    <font>
      <sz val="11"/>
      <color theme="1"/>
      <name val="Calibri"/>
      <family val="2"/>
      <scheme val="minor"/>
    </font>
    <font>
      <sz val="10"/>
      <name val="Arial"/>
      <family val="2"/>
    </font>
    <font>
      <u/>
      <sz val="11"/>
      <color theme="1"/>
      <name val="Calibri"/>
      <family val="2"/>
      <scheme val="minor"/>
    </font>
    <font>
      <sz val="6"/>
      <color theme="1"/>
      <name val="Calibri"/>
      <family val="2"/>
      <scheme val="minor"/>
    </font>
    <font>
      <sz val="8"/>
      <color theme="1"/>
      <name val="Arial"/>
      <family val="2"/>
    </font>
    <font>
      <sz val="8"/>
      <color theme="1"/>
      <name val="Calibri"/>
      <family val="2"/>
      <scheme val="minor"/>
    </font>
    <font>
      <sz val="8"/>
      <color indexed="8"/>
      <name val="Calibri"/>
      <family val="2"/>
    </font>
    <font>
      <vertAlign val="superscript"/>
      <sz val="11"/>
      <color indexed="8"/>
      <name val="Calibri"/>
      <family val="2"/>
    </font>
    <font>
      <sz val="9"/>
      <color theme="1"/>
      <name val="Calibri"/>
      <family val="2"/>
      <scheme val="minor"/>
    </font>
    <font>
      <sz val="9"/>
      <color indexed="8"/>
      <name val="Calibri"/>
      <family val="2"/>
    </font>
    <font>
      <sz val="13"/>
      <color theme="1"/>
      <name val="Arial"/>
      <family val="2"/>
    </font>
    <font>
      <b/>
      <i/>
      <sz val="11"/>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rgb="FF92D050"/>
        <bgColor indexed="64"/>
      </patternFill>
    </fill>
    <fill>
      <patternFill patternType="solid">
        <fgColor theme="0"/>
        <bgColor indexed="64"/>
      </patternFill>
    </fill>
  </fills>
  <borders count="19">
    <border>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right/>
      <top/>
      <bottom/>
      <diagonal style="thin">
        <color indexed="64"/>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190">
    <xf numFmtId="0" fontId="0" fillId="0" borderId="0" xfId="0"/>
    <xf numFmtId="0" fontId="2" fillId="0" borderId="0" xfId="1" applyFont="1"/>
    <xf numFmtId="0" fontId="1" fillId="0" borderId="0" xfId="1"/>
    <xf numFmtId="0" fontId="1" fillId="2" borderId="0" xfId="1" applyFill="1"/>
    <xf numFmtId="0" fontId="1" fillId="0" borderId="1" xfId="1" applyBorder="1"/>
    <xf numFmtId="0" fontId="1" fillId="0" borderId="1" xfId="1" applyBorder="1" applyAlignment="1">
      <alignment horizontal="center" wrapText="1"/>
    </xf>
    <xf numFmtId="0" fontId="3" fillId="0" borderId="1" xfId="1" applyFont="1" applyBorder="1" applyAlignment="1">
      <alignment horizontal="center" wrapText="1"/>
    </xf>
    <xf numFmtId="0" fontId="4" fillId="0" borderId="1" xfId="1" applyFont="1" applyBorder="1" applyAlignment="1">
      <alignment vertical="center"/>
    </xf>
    <xf numFmtId="0" fontId="1" fillId="0" borderId="2" xfId="1" applyFont="1" applyBorder="1" applyAlignment="1">
      <alignment horizontal="center"/>
    </xf>
    <xf numFmtId="0" fontId="1" fillId="0" borderId="3" xfId="1" applyBorder="1" applyAlignment="1">
      <alignment horizontal="center"/>
    </xf>
    <xf numFmtId="0" fontId="1" fillId="0" borderId="0" xfId="1" applyFont="1"/>
    <xf numFmtId="0" fontId="1" fillId="0" borderId="4" xfId="1" applyBorder="1"/>
    <xf numFmtId="0" fontId="1" fillId="0" borderId="4" xfId="1" applyFont="1" applyBorder="1"/>
    <xf numFmtId="0" fontId="1" fillId="0" borderId="4" xfId="1" applyBorder="1" applyAlignment="1">
      <alignment horizontal="center" wrapText="1"/>
    </xf>
    <xf numFmtId="0" fontId="3" fillId="0" borderId="4" xfId="1" applyFont="1" applyBorder="1" applyAlignment="1">
      <alignment horizontal="center" wrapText="1"/>
    </xf>
    <xf numFmtId="0" fontId="1" fillId="0" borderId="5" xfId="1" applyBorder="1"/>
    <xf numFmtId="0" fontId="1" fillId="0" borderId="5" xfId="1" applyFill="1" applyBorder="1"/>
    <xf numFmtId="2" fontId="1" fillId="2" borderId="5" xfId="1" applyNumberFormat="1" applyFill="1" applyBorder="1" applyAlignment="1">
      <alignment horizontal="right"/>
    </xf>
    <xf numFmtId="0" fontId="1" fillId="2" borderId="5" xfId="1" applyFill="1" applyBorder="1" applyAlignment="1">
      <alignment horizontal="right"/>
    </xf>
    <xf numFmtId="0" fontId="1" fillId="2" borderId="5" xfId="1" applyFont="1" applyFill="1" applyBorder="1" applyAlignment="1">
      <alignment horizontal="center" vertical="center"/>
    </xf>
    <xf numFmtId="0" fontId="1" fillId="2" borderId="5" xfId="1" applyFill="1" applyBorder="1" applyAlignment="1">
      <alignment horizontal="center" vertical="center"/>
    </xf>
    <xf numFmtId="164" fontId="1" fillId="0" borderId="5" xfId="1" applyNumberFormat="1" applyBorder="1" applyAlignment="1">
      <alignment horizontal="center"/>
    </xf>
    <xf numFmtId="9" fontId="0" fillId="0" borderId="5" xfId="2" applyFont="1" applyBorder="1" applyAlignment="1">
      <alignment horizontal="center"/>
    </xf>
    <xf numFmtId="164" fontId="1" fillId="0" borderId="5" xfId="3" applyNumberFormat="1" applyBorder="1" applyAlignment="1">
      <alignment horizontal="center"/>
    </xf>
    <xf numFmtId="164" fontId="1" fillId="0" borderId="5" xfId="1" applyNumberFormat="1" applyBorder="1"/>
    <xf numFmtId="0" fontId="1" fillId="3" borderId="6" xfId="1" applyFill="1" applyBorder="1"/>
    <xf numFmtId="2" fontId="1" fillId="0" borderId="5" xfId="1" applyNumberFormat="1" applyFill="1" applyBorder="1" applyAlignment="1">
      <alignment horizontal="right"/>
    </xf>
    <xf numFmtId="0" fontId="1" fillId="4" borderId="7" xfId="1" applyFill="1" applyBorder="1"/>
    <xf numFmtId="0" fontId="1" fillId="4" borderId="0" xfId="1" applyFill="1" applyBorder="1"/>
    <xf numFmtId="0" fontId="1" fillId="4" borderId="8" xfId="1" applyFill="1" applyBorder="1"/>
    <xf numFmtId="0" fontId="1" fillId="0" borderId="5" xfId="1" applyFont="1" applyFill="1" applyBorder="1"/>
    <xf numFmtId="0" fontId="1" fillId="4" borderId="2" xfId="1" applyFont="1" applyFill="1" applyBorder="1"/>
    <xf numFmtId="0" fontId="1" fillId="4" borderId="3" xfId="1" applyFill="1" applyBorder="1"/>
    <xf numFmtId="0" fontId="1" fillId="4" borderId="9" xfId="1" applyFill="1" applyBorder="1"/>
    <xf numFmtId="0" fontId="1" fillId="4" borderId="10" xfId="1" applyFont="1" applyFill="1" applyBorder="1"/>
    <xf numFmtId="0" fontId="1" fillId="4" borderId="11" xfId="1" applyFill="1" applyBorder="1"/>
    <xf numFmtId="0" fontId="1" fillId="3" borderId="12" xfId="1" applyFill="1" applyBorder="1"/>
    <xf numFmtId="0" fontId="1" fillId="0" borderId="12" xfId="1" applyFont="1" applyBorder="1"/>
    <xf numFmtId="0" fontId="1" fillId="4" borderId="12" xfId="1" applyFill="1" applyBorder="1"/>
    <xf numFmtId="0" fontId="1" fillId="0" borderId="5" xfId="1" applyFont="1" applyBorder="1"/>
    <xf numFmtId="0" fontId="1" fillId="3" borderId="0" xfId="1" applyFill="1"/>
    <xf numFmtId="0" fontId="1" fillId="4" borderId="0" xfId="1" applyFill="1"/>
    <xf numFmtId="0" fontId="1" fillId="0" borderId="6" xfId="1" applyFont="1" applyFill="1" applyBorder="1"/>
    <xf numFmtId="2" fontId="1" fillId="2" borderId="6" xfId="1" applyNumberFormat="1" applyFill="1" applyBorder="1" applyAlignment="1">
      <alignment horizontal="right"/>
    </xf>
    <xf numFmtId="0" fontId="1" fillId="2" borderId="6" xfId="1" applyFill="1" applyBorder="1" applyAlignment="1">
      <alignment horizontal="right"/>
    </xf>
    <xf numFmtId="0" fontId="1" fillId="0" borderId="6" xfId="1" applyBorder="1" applyAlignment="1">
      <alignment horizontal="center" vertical="center"/>
    </xf>
    <xf numFmtId="9" fontId="0" fillId="0" borderId="6" xfId="2" applyFont="1" applyBorder="1" applyAlignment="1">
      <alignment horizontal="center"/>
    </xf>
    <xf numFmtId="164" fontId="1" fillId="0" borderId="6" xfId="1" applyNumberFormat="1" applyBorder="1" applyAlignment="1">
      <alignment horizontal="center"/>
    </xf>
    <xf numFmtId="164" fontId="1" fillId="0" borderId="6" xfId="3" applyNumberFormat="1" applyBorder="1" applyAlignment="1">
      <alignment horizontal="center"/>
    </xf>
    <xf numFmtId="0" fontId="1" fillId="0" borderId="0" xfId="1" applyFill="1"/>
    <xf numFmtId="0" fontId="1" fillId="0" borderId="5" xfId="1" applyBorder="1" applyAlignment="1">
      <alignment horizontal="center" vertical="top" wrapText="1"/>
    </xf>
    <xf numFmtId="0" fontId="1" fillId="0" borderId="7" xfId="1" applyFill="1" applyBorder="1" applyAlignment="1"/>
    <xf numFmtId="0" fontId="1" fillId="0" borderId="13" xfId="1" applyFill="1" applyBorder="1" applyAlignment="1"/>
    <xf numFmtId="0" fontId="1" fillId="0" borderId="8" xfId="1" applyFill="1" applyBorder="1" applyAlignment="1"/>
    <xf numFmtId="0" fontId="5" fillId="0" borderId="5" xfId="1" applyFont="1" applyFill="1" applyBorder="1" applyAlignment="1">
      <alignment horizontal="center" vertical="center" wrapText="1"/>
    </xf>
    <xf numFmtId="0" fontId="1" fillId="0" borderId="5" xfId="1" applyFill="1" applyBorder="1" applyAlignment="1">
      <alignment horizontal="center" vertical="center" wrapText="1"/>
    </xf>
    <xf numFmtId="0" fontId="8" fillId="0" borderId="6" xfId="1" applyFont="1" applyFill="1" applyBorder="1" applyAlignment="1">
      <alignment horizontal="center" vertical="center" wrapText="1"/>
    </xf>
    <xf numFmtId="0" fontId="1" fillId="0" borderId="6" xfId="1" applyFill="1" applyBorder="1" applyAlignment="1">
      <alignment wrapText="1"/>
    </xf>
    <xf numFmtId="0" fontId="1" fillId="0" borderId="6" xfId="1" applyFill="1" applyBorder="1" applyAlignment="1">
      <alignment horizontal="center" wrapText="1"/>
    </xf>
    <xf numFmtId="0" fontId="1" fillId="0" borderId="2" xfId="1" applyFill="1" applyBorder="1" applyAlignment="1"/>
    <xf numFmtId="0" fontId="1" fillId="0" borderId="0" xfId="1" applyFill="1" applyBorder="1" applyAlignment="1"/>
    <xf numFmtId="0" fontId="1" fillId="0" borderId="3" xfId="1" applyFill="1" applyBorder="1" applyAlignment="1"/>
    <xf numFmtId="0" fontId="8" fillId="0" borderId="4" xfId="1" applyFont="1" applyFill="1" applyBorder="1" applyAlignment="1">
      <alignment horizontal="center" vertical="center" wrapText="1"/>
    </xf>
    <xf numFmtId="0" fontId="1" fillId="0" borderId="4" xfId="1" applyFill="1" applyBorder="1" applyAlignment="1">
      <alignment wrapText="1"/>
    </xf>
    <xf numFmtId="0" fontId="1" fillId="0" borderId="4" xfId="1" applyFill="1" applyBorder="1" applyAlignment="1">
      <alignment horizontal="center" wrapText="1"/>
    </xf>
    <xf numFmtId="0" fontId="1" fillId="0" borderId="14" xfId="1" applyBorder="1" applyAlignment="1">
      <alignment horizontal="center"/>
    </xf>
    <xf numFmtId="2" fontId="1" fillId="0" borderId="14" xfId="1" applyNumberFormat="1" applyBorder="1" applyAlignment="1">
      <alignment horizontal="center"/>
    </xf>
    <xf numFmtId="0" fontId="1" fillId="0" borderId="9" xfId="1" applyFill="1" applyBorder="1" applyAlignment="1"/>
    <xf numFmtId="0" fontId="1" fillId="0" borderId="10" xfId="1" applyFill="1" applyBorder="1" applyAlignment="1"/>
    <xf numFmtId="0" fontId="1" fillId="0" borderId="11" xfId="1" applyFill="1" applyBorder="1" applyAlignment="1"/>
    <xf numFmtId="164" fontId="1" fillId="0" borderId="14" xfId="1" applyNumberFormat="1" applyBorder="1" applyAlignment="1">
      <alignment horizontal="center" vertical="center"/>
    </xf>
    <xf numFmtId="2" fontId="1" fillId="0" borderId="14" xfId="1" applyNumberFormat="1" applyBorder="1" applyAlignment="1">
      <alignment horizontal="center" vertical="center"/>
    </xf>
    <xf numFmtId="9" fontId="1" fillId="2" borderId="5" xfId="2" applyFont="1" applyFill="1" applyBorder="1"/>
    <xf numFmtId="164" fontId="1" fillId="0" borderId="14" xfId="1" applyNumberFormat="1" applyFill="1" applyBorder="1" applyAlignment="1">
      <alignment horizontal="center" vertical="center"/>
    </xf>
    <xf numFmtId="165" fontId="1" fillId="0" borderId="14" xfId="1" applyNumberFormat="1" applyFill="1" applyBorder="1" applyAlignment="1">
      <alignment horizontal="center" vertical="center"/>
    </xf>
    <xf numFmtId="0" fontId="1" fillId="0" borderId="0" xfId="1" applyBorder="1"/>
    <xf numFmtId="2" fontId="1" fillId="0" borderId="0" xfId="1" applyNumberFormat="1"/>
    <xf numFmtId="0" fontId="1" fillId="0" borderId="0" xfId="1" applyAlignment="1">
      <alignment horizontal="right"/>
    </xf>
    <xf numFmtId="164" fontId="1" fillId="0" borderId="0" xfId="1" applyNumberFormat="1"/>
    <xf numFmtId="1" fontId="1" fillId="0" borderId="0" xfId="1" applyNumberFormat="1"/>
    <xf numFmtId="0" fontId="10" fillId="0" borderId="0" xfId="1" applyFont="1" applyAlignment="1">
      <alignment vertical="center"/>
    </xf>
    <xf numFmtId="0" fontId="1" fillId="0" borderId="0" xfId="1" applyAlignment="1">
      <alignment horizontal="left" vertical="top" wrapText="1"/>
    </xf>
    <xf numFmtId="0" fontId="1" fillId="0" borderId="0" xfId="1" applyAlignment="1">
      <alignment horizontal="left" vertical="top" wrapText="1"/>
    </xf>
    <xf numFmtId="0" fontId="1" fillId="0" borderId="0" xfId="1" applyFont="1" applyAlignment="1">
      <alignment horizontal="left" wrapText="1"/>
    </xf>
    <xf numFmtId="0" fontId="1" fillId="0" borderId="0" xfId="1" applyAlignment="1">
      <alignment horizontal="left" wrapText="1"/>
    </xf>
    <xf numFmtId="0" fontId="1" fillId="0" borderId="0" xfId="1" applyAlignment="1">
      <alignment horizontal="left" wrapText="1"/>
    </xf>
    <xf numFmtId="0" fontId="1" fillId="0" borderId="0" xfId="1" applyBorder="1" applyAlignment="1">
      <alignment horizontal="left" vertical="top" wrapText="1"/>
    </xf>
    <xf numFmtId="0" fontId="1" fillId="0" borderId="10" xfId="1" applyBorder="1"/>
    <xf numFmtId="0" fontId="1" fillId="0" borderId="10" xfId="1" applyBorder="1" applyAlignment="1">
      <alignment horizontal="left" vertical="top" wrapText="1"/>
    </xf>
    <xf numFmtId="0" fontId="1" fillId="0" borderId="5" xfId="1" applyBorder="1" applyAlignment="1">
      <alignment horizontal="left"/>
    </xf>
    <xf numFmtId="0" fontId="1" fillId="0" borderId="15" xfId="1" applyBorder="1" applyAlignment="1">
      <alignment horizontal="left"/>
    </xf>
    <xf numFmtId="0" fontId="1" fillId="0" borderId="5" xfId="1" applyBorder="1" applyAlignment="1">
      <alignment horizontal="left" vertical="top" wrapText="1"/>
    </xf>
    <xf numFmtId="0" fontId="1" fillId="2" borderId="5" xfId="1" applyFill="1" applyBorder="1" applyAlignment="1">
      <alignment horizontal="center"/>
    </xf>
    <xf numFmtId="0" fontId="1" fillId="0" borderId="5" xfId="1" applyBorder="1" applyAlignment="1">
      <alignment horizontal="center"/>
    </xf>
    <xf numFmtId="0" fontId="1" fillId="0" borderId="7" xfId="1" applyBorder="1" applyAlignment="1">
      <alignment horizontal="left"/>
    </xf>
    <xf numFmtId="0" fontId="1" fillId="0" borderId="13" xfId="1" applyBorder="1" applyAlignment="1">
      <alignment horizontal="left"/>
    </xf>
    <xf numFmtId="0" fontId="1" fillId="0" borderId="8" xfId="1" applyBorder="1" applyAlignment="1">
      <alignment horizontal="left"/>
    </xf>
    <xf numFmtId="0" fontId="1" fillId="0" borderId="16" xfId="1" applyBorder="1" applyAlignment="1">
      <alignment horizontal="center"/>
    </xf>
    <xf numFmtId="0" fontId="1" fillId="0" borderId="9" xfId="1" applyBorder="1" applyAlignment="1">
      <alignment horizontal="left"/>
    </xf>
    <xf numFmtId="0" fontId="1" fillId="0" borderId="10" xfId="1" applyBorder="1" applyAlignment="1">
      <alignment horizontal="left"/>
    </xf>
    <xf numFmtId="0" fontId="1" fillId="0" borderId="11" xfId="1" applyBorder="1" applyAlignment="1">
      <alignment horizontal="left"/>
    </xf>
    <xf numFmtId="0" fontId="11" fillId="0" borderId="17" xfId="1" applyFont="1" applyBorder="1" applyAlignment="1">
      <alignment horizontal="center"/>
    </xf>
    <xf numFmtId="0" fontId="11" fillId="0" borderId="16" xfId="1" applyFont="1" applyBorder="1" applyAlignment="1">
      <alignment horizontal="center"/>
    </xf>
    <xf numFmtId="0" fontId="1" fillId="0" borderId="4" xfId="1" applyBorder="1" applyAlignment="1">
      <alignment horizontal="left"/>
    </xf>
    <xf numFmtId="0" fontId="1" fillId="0" borderId="1" xfId="1" applyBorder="1" applyAlignment="1">
      <alignment horizontal="left"/>
    </xf>
    <xf numFmtId="2" fontId="1" fillId="0" borderId="5" xfId="1" applyNumberFormat="1" applyBorder="1" applyAlignment="1">
      <alignment horizontal="center"/>
    </xf>
    <xf numFmtId="2" fontId="1" fillId="0" borderId="16" xfId="1" applyNumberFormat="1" applyBorder="1" applyAlignment="1">
      <alignment horizontal="center"/>
    </xf>
    <xf numFmtId="0" fontId="1" fillId="0" borderId="2" xfId="1" applyBorder="1" applyAlignment="1">
      <alignment horizontal="left"/>
    </xf>
    <xf numFmtId="0" fontId="1" fillId="0" borderId="0" xfId="1" applyBorder="1" applyAlignment="1">
      <alignment horizontal="left"/>
    </xf>
    <xf numFmtId="0" fontId="1" fillId="0" borderId="3" xfId="1" applyBorder="1" applyAlignment="1">
      <alignment horizontal="left"/>
    </xf>
    <xf numFmtId="0" fontId="3" fillId="0" borderId="5" xfId="1" applyFont="1" applyBorder="1" applyAlignment="1">
      <alignment horizontal="center" wrapText="1"/>
    </xf>
    <xf numFmtId="0" fontId="1" fillId="0" borderId="6" xfId="1" applyBorder="1"/>
    <xf numFmtId="0" fontId="1" fillId="0" borderId="7" xfId="1" applyBorder="1" applyAlignment="1">
      <alignment horizontal="center"/>
    </xf>
    <xf numFmtId="0" fontId="1" fillId="0" borderId="13" xfId="1" applyBorder="1" applyAlignment="1">
      <alignment horizontal="center"/>
    </xf>
    <xf numFmtId="0" fontId="1" fillId="0" borderId="8" xfId="1" applyBorder="1" applyAlignment="1">
      <alignment horizontal="center"/>
    </xf>
    <xf numFmtId="0" fontId="3" fillId="0" borderId="5" xfId="1" applyFont="1" applyBorder="1" applyAlignment="1">
      <alignment horizontal="center"/>
    </xf>
    <xf numFmtId="0" fontId="1" fillId="0" borderId="2" xfId="1" applyBorder="1"/>
    <xf numFmtId="0" fontId="1" fillId="0" borderId="3" xfId="1" applyBorder="1"/>
    <xf numFmtId="0" fontId="3" fillId="0" borderId="2" xfId="1" applyFont="1" applyBorder="1" applyAlignment="1">
      <alignment horizontal="center" wrapText="1"/>
    </xf>
    <xf numFmtId="0" fontId="1" fillId="0" borderId="0" xfId="1" applyBorder="1" applyAlignment="1">
      <alignment horizontal="center" wrapText="1"/>
    </xf>
    <xf numFmtId="0" fontId="3" fillId="0" borderId="2" xfId="1" applyFont="1" applyBorder="1" applyAlignment="1">
      <alignment horizontal="center"/>
    </xf>
    <xf numFmtId="0" fontId="3" fillId="0" borderId="4" xfId="1" applyFont="1" applyBorder="1"/>
    <xf numFmtId="0" fontId="1" fillId="0" borderId="2" xfId="1" applyFill="1" applyBorder="1" applyAlignment="1">
      <alignment horizontal="center" wrapText="1"/>
    </xf>
    <xf numFmtId="0" fontId="1" fillId="0" borderId="0" xfId="1" applyFill="1" applyBorder="1" applyAlignment="1">
      <alignment horizontal="center" wrapText="1"/>
    </xf>
    <xf numFmtId="0" fontId="1" fillId="0" borderId="5" xfId="1" applyBorder="1" applyAlignment="1">
      <alignment horizontal="center"/>
    </xf>
    <xf numFmtId="0" fontId="1" fillId="0" borderId="5" xfId="1" applyBorder="1" applyAlignment="1">
      <alignment horizontal="left"/>
    </xf>
    <xf numFmtId="0" fontId="1" fillId="0" borderId="3" xfId="1" applyBorder="1" applyAlignment="1">
      <alignment wrapText="1"/>
    </xf>
    <xf numFmtId="0" fontId="1" fillId="0" borderId="18" xfId="1" applyBorder="1" applyAlignment="1">
      <alignment horizontal="left"/>
    </xf>
    <xf numFmtId="0" fontId="1" fillId="0" borderId="18" xfId="1" applyBorder="1" applyAlignment="1">
      <alignment horizontal="left"/>
    </xf>
    <xf numFmtId="0" fontId="1" fillId="0" borderId="18" xfId="1" applyBorder="1" applyAlignment="1">
      <alignment horizontal="center"/>
    </xf>
    <xf numFmtId="0" fontId="1" fillId="0" borderId="4" xfId="1" applyBorder="1" applyAlignment="1">
      <alignment horizontal="left"/>
    </xf>
    <xf numFmtId="0" fontId="1" fillId="0" borderId="4" xfId="1" applyBorder="1" applyAlignment="1">
      <alignment horizontal="center"/>
    </xf>
    <xf numFmtId="0" fontId="1" fillId="2" borderId="4" xfId="1" applyFill="1" applyBorder="1" applyAlignment="1">
      <alignment horizontal="center"/>
    </xf>
    <xf numFmtId="165" fontId="1" fillId="2" borderId="4" xfId="1" applyNumberFormat="1" applyFill="1" applyBorder="1" applyAlignment="1">
      <alignment horizontal="center"/>
    </xf>
    <xf numFmtId="2" fontId="1" fillId="0" borderId="4" xfId="1" applyNumberFormat="1" applyFill="1" applyBorder="1" applyAlignment="1">
      <alignment horizontal="center"/>
    </xf>
    <xf numFmtId="0" fontId="1" fillId="0" borderId="4" xfId="1" applyFill="1" applyBorder="1" applyAlignment="1">
      <alignment horizontal="center"/>
    </xf>
    <xf numFmtId="2" fontId="1" fillId="0" borderId="4" xfId="1" applyNumberFormat="1" applyBorder="1" applyAlignment="1">
      <alignment horizontal="center"/>
    </xf>
    <xf numFmtId="164" fontId="1" fillId="0" borderId="4" xfId="1" applyNumberFormat="1" applyBorder="1" applyAlignment="1">
      <alignment horizontal="center"/>
    </xf>
    <xf numFmtId="0" fontId="1" fillId="5" borderId="5" xfId="1" applyFill="1" applyBorder="1" applyAlignment="1">
      <alignment horizontal="center"/>
    </xf>
    <xf numFmtId="165" fontId="1" fillId="5" borderId="5" xfId="1" applyNumberFormat="1" applyFill="1" applyBorder="1" applyAlignment="1">
      <alignment horizontal="center"/>
    </xf>
    <xf numFmtId="2" fontId="1" fillId="2" borderId="5" xfId="1" applyNumberFormat="1" applyFill="1" applyBorder="1" applyAlignment="1">
      <alignment horizontal="center"/>
    </xf>
    <xf numFmtId="0" fontId="1" fillId="0" borderId="5" xfId="1" applyFill="1" applyBorder="1" applyAlignment="1">
      <alignment horizontal="center"/>
    </xf>
    <xf numFmtId="2" fontId="1" fillId="0" borderId="5" xfId="1" applyNumberFormat="1" applyFill="1" applyBorder="1" applyAlignment="1">
      <alignment horizontal="center"/>
    </xf>
    <xf numFmtId="0" fontId="3" fillId="0" borderId="5" xfId="1" applyFont="1" applyBorder="1" applyAlignment="1">
      <alignment horizontal="center"/>
    </xf>
    <xf numFmtId="0" fontId="1" fillId="0" borderId="5" xfId="1" applyBorder="1" applyAlignment="1">
      <alignment horizontal="left" wrapText="1"/>
    </xf>
    <xf numFmtId="0" fontId="1" fillId="0" borderId="6" xfId="1" applyBorder="1" applyAlignment="1">
      <alignment horizontal="center" vertical="top"/>
    </xf>
    <xf numFmtId="0" fontId="1" fillId="0" borderId="6" xfId="1" applyBorder="1" applyAlignment="1">
      <alignment horizontal="center" vertical="top"/>
    </xf>
    <xf numFmtId="165" fontId="1" fillId="2" borderId="5" xfId="1" applyNumberFormat="1" applyFill="1" applyBorder="1" applyAlignment="1">
      <alignment horizontal="center"/>
    </xf>
    <xf numFmtId="0" fontId="1" fillId="0" borderId="4" xfId="1" applyBorder="1" applyAlignment="1">
      <alignment horizontal="center" vertical="top"/>
    </xf>
    <xf numFmtId="0" fontId="1" fillId="0" borderId="4" xfId="1" applyBorder="1" applyAlignment="1">
      <alignment horizontal="center" vertical="top"/>
    </xf>
    <xf numFmtId="0" fontId="1" fillId="0" borderId="7" xfId="1" applyBorder="1" applyAlignment="1">
      <alignment horizontal="left" vertical="top" wrapText="1"/>
    </xf>
    <xf numFmtId="0" fontId="1" fillId="0" borderId="13" xfId="1" applyBorder="1" applyAlignment="1">
      <alignment horizontal="left" vertical="top" wrapText="1"/>
    </xf>
    <xf numFmtId="0" fontId="1" fillId="0" borderId="8" xfId="1" applyBorder="1" applyAlignment="1">
      <alignment horizontal="left" vertical="top" wrapText="1"/>
    </xf>
    <xf numFmtId="0" fontId="3" fillId="0" borderId="6" xfId="1" applyFont="1" applyBorder="1" applyAlignment="1">
      <alignment vertical="top"/>
    </xf>
    <xf numFmtId="0" fontId="1" fillId="0" borderId="9" xfId="1" applyBorder="1" applyAlignment="1">
      <alignment horizontal="left" vertical="top" wrapText="1"/>
    </xf>
    <xf numFmtId="0" fontId="1" fillId="0" borderId="11" xfId="1" applyBorder="1" applyAlignment="1">
      <alignment horizontal="left" vertical="top" wrapText="1"/>
    </xf>
    <xf numFmtId="0" fontId="1" fillId="0" borderId="1" xfId="1" applyBorder="1" applyAlignment="1">
      <alignment vertical="top"/>
    </xf>
    <xf numFmtId="0" fontId="3" fillId="0" borderId="1" xfId="1" applyFont="1" applyBorder="1" applyAlignment="1">
      <alignment vertical="top"/>
    </xf>
    <xf numFmtId="0" fontId="3" fillId="0" borderId="1" xfId="1" applyFont="1" applyBorder="1" applyAlignment="1">
      <alignment horizontal="center" vertical="top"/>
    </xf>
    <xf numFmtId="165" fontId="1" fillId="0" borderId="5" xfId="1" applyNumberFormat="1" applyFill="1" applyBorder="1" applyAlignment="1">
      <alignment horizontal="center"/>
    </xf>
    <xf numFmtId="0" fontId="1" fillId="0" borderId="15" xfId="1" applyBorder="1" applyAlignment="1">
      <alignment horizontal="left" vertical="top"/>
    </xf>
    <xf numFmtId="0" fontId="1" fillId="0" borderId="17" xfId="1" applyBorder="1" applyAlignment="1">
      <alignment horizontal="left" vertical="top"/>
    </xf>
    <xf numFmtId="0" fontId="1" fillId="0" borderId="16" xfId="1" applyBorder="1" applyAlignment="1">
      <alignment horizontal="left" vertical="top"/>
    </xf>
    <xf numFmtId="1" fontId="1" fillId="0" borderId="5" xfId="1" applyNumberFormat="1" applyBorder="1" applyAlignment="1">
      <alignment horizontal="center"/>
    </xf>
    <xf numFmtId="0" fontId="1" fillId="0" borderId="15" xfId="1" applyBorder="1"/>
    <xf numFmtId="0" fontId="1" fillId="0" borderId="17" xfId="1" applyBorder="1" applyAlignment="1"/>
    <xf numFmtId="0" fontId="1" fillId="0" borderId="0" xfId="1" applyBorder="1" applyAlignment="1"/>
    <xf numFmtId="0" fontId="1" fillId="0" borderId="0" xfId="1" applyBorder="1" applyAlignment="1">
      <alignment horizontal="center"/>
    </xf>
    <xf numFmtId="165" fontId="1" fillId="0" borderId="0" xfId="1" applyNumberFormat="1" applyBorder="1" applyAlignment="1">
      <alignment horizontal="center"/>
    </xf>
    <xf numFmtId="0" fontId="1" fillId="0" borderId="3" xfId="1" applyBorder="1" applyAlignment="1">
      <alignment horizontal="center"/>
    </xf>
    <xf numFmtId="0" fontId="1" fillId="0" borderId="2" xfId="1" applyBorder="1" applyAlignment="1">
      <alignment horizontal="center"/>
    </xf>
    <xf numFmtId="165" fontId="1" fillId="0" borderId="5" xfId="1" applyNumberFormat="1" applyBorder="1" applyAlignment="1"/>
    <xf numFmtId="0" fontId="1" fillId="0" borderId="9" xfId="1" applyBorder="1" applyAlignment="1">
      <alignment horizontal="center"/>
    </xf>
    <xf numFmtId="0" fontId="1" fillId="0" borderId="10" xfId="1" applyBorder="1" applyAlignment="1">
      <alignment horizontal="center"/>
    </xf>
    <xf numFmtId="0" fontId="1" fillId="0" borderId="11" xfId="1" applyBorder="1" applyAlignment="1">
      <alignment wrapText="1"/>
    </xf>
    <xf numFmtId="0" fontId="1" fillId="0" borderId="10" xfId="1" applyBorder="1" applyAlignment="1">
      <alignment wrapText="1"/>
    </xf>
    <xf numFmtId="9" fontId="0" fillId="0" borderId="10" xfId="2" applyFont="1" applyBorder="1" applyAlignment="1">
      <alignment horizontal="center"/>
    </xf>
    <xf numFmtId="0" fontId="1" fillId="0" borderId="11" xfId="1" applyBorder="1" applyAlignment="1">
      <alignment horizontal="center"/>
    </xf>
    <xf numFmtId="0" fontId="1" fillId="0" borderId="0" xfId="1" applyAlignment="1">
      <alignment horizontal="center"/>
    </xf>
    <xf numFmtId="0" fontId="1" fillId="0" borderId="7" xfId="1" applyBorder="1" applyAlignment="1">
      <alignment horizontal="left" vertical="top"/>
    </xf>
    <xf numFmtId="0" fontId="1" fillId="0" borderId="13" xfId="1" applyBorder="1" applyAlignment="1">
      <alignment horizontal="left" vertical="top"/>
    </xf>
    <xf numFmtId="0" fontId="1" fillId="0" borderId="8" xfId="1" applyBorder="1" applyAlignment="1">
      <alignment horizontal="left" vertical="top"/>
    </xf>
    <xf numFmtId="0" fontId="1" fillId="0" borderId="6" xfId="1" applyBorder="1" applyAlignment="1">
      <alignment horizontal="center"/>
    </xf>
    <xf numFmtId="0" fontId="1" fillId="0" borderId="2" xfId="1" applyBorder="1" applyAlignment="1">
      <alignment horizontal="left" vertical="top"/>
    </xf>
    <xf numFmtId="0" fontId="1" fillId="0" borderId="0" xfId="1" applyBorder="1" applyAlignment="1">
      <alignment horizontal="left" vertical="top"/>
    </xf>
    <xf numFmtId="0" fontId="1" fillId="0" borderId="3" xfId="1" applyBorder="1" applyAlignment="1">
      <alignment horizontal="left" vertical="top"/>
    </xf>
    <xf numFmtId="0" fontId="1" fillId="0" borderId="9" xfId="1" applyBorder="1" applyAlignment="1">
      <alignment horizontal="left" vertical="top"/>
    </xf>
    <xf numFmtId="0" fontId="1" fillId="0" borderId="10" xfId="1" applyBorder="1" applyAlignment="1">
      <alignment horizontal="left" vertical="top"/>
    </xf>
    <xf numFmtId="0" fontId="1" fillId="0" borderId="11" xfId="1" applyBorder="1" applyAlignment="1">
      <alignment horizontal="left" vertical="top"/>
    </xf>
    <xf numFmtId="9" fontId="1" fillId="0" borderId="0" xfId="1" applyNumberFormat="1"/>
  </cellXfs>
  <cellStyles count="4">
    <cellStyle name="Prozent 2" xfId="2"/>
    <cellStyle name="Standard" xfId="0" builtinId="0"/>
    <cellStyle name="Standard 2" xfId="1"/>
    <cellStyle name="Standard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165100</xdr:colOff>
      <xdr:row>17</xdr:row>
      <xdr:rowOff>38100</xdr:rowOff>
    </xdr:from>
    <xdr:to>
      <xdr:col>20</xdr:col>
      <xdr:colOff>635000</xdr:colOff>
      <xdr:row>34</xdr:row>
      <xdr:rowOff>146050</xdr:rowOff>
    </xdr:to>
    <xdr:grpSp>
      <xdr:nvGrpSpPr>
        <xdr:cNvPr id="5" name="Gruppieren 4"/>
        <xdr:cNvGrpSpPr>
          <a:grpSpLocks/>
        </xdr:cNvGrpSpPr>
      </xdr:nvGrpSpPr>
      <xdr:grpSpPr bwMode="auto">
        <a:xfrm>
          <a:off x="13419282" y="3016827"/>
          <a:ext cx="2859809" cy="3109768"/>
          <a:chOff x="1966682" y="1124744"/>
          <a:chExt cx="4124571" cy="4636989"/>
        </a:xfrm>
      </xdr:grpSpPr>
      <xdr:pic>
        <xdr:nvPicPr>
          <xdr:cNvPr id="6"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6682" y="1124744"/>
            <a:ext cx="4124571" cy="46369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hteck 6"/>
          <xdr:cNvSpPr/>
        </xdr:nvSpPr>
        <xdr:spPr>
          <a:xfrm>
            <a:off x="4019842" y="4652026"/>
            <a:ext cx="1031143" cy="663842"/>
          </a:xfrm>
          <a:prstGeom prst="rect">
            <a:avLst/>
          </a:prstGeom>
        </xdr:spPr>
        <xdr:txBody>
          <a:bodyPr wrap="square">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100"/>
              <a:t>Untergeschoss</a:t>
            </a:r>
            <a:endParaRPr lang="de-DE"/>
          </a:p>
        </xdr:txBody>
      </xdr:sp>
      <xdr:sp macro="" textlink="">
        <xdr:nvSpPr>
          <xdr:cNvPr id="8" name="Rechteck 7"/>
          <xdr:cNvSpPr/>
        </xdr:nvSpPr>
        <xdr:spPr>
          <a:xfrm>
            <a:off x="4019842" y="3780114"/>
            <a:ext cx="894265" cy="673751"/>
          </a:xfrm>
          <a:prstGeom prst="rect">
            <a:avLst/>
          </a:prstGeom>
        </xdr:spPr>
        <xdr:txBody>
          <a:bodyPr wrap="square">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100"/>
              <a:t>Erdgeschoss</a:t>
            </a:r>
            <a:endParaRPr lang="de-DE"/>
          </a:p>
        </xdr:txBody>
      </xdr:sp>
      <xdr:sp macro="" textlink="">
        <xdr:nvSpPr>
          <xdr:cNvPr id="9" name="Rechteck 8"/>
          <xdr:cNvSpPr/>
        </xdr:nvSpPr>
        <xdr:spPr>
          <a:xfrm>
            <a:off x="4019842" y="2828937"/>
            <a:ext cx="821264" cy="673751"/>
          </a:xfrm>
          <a:prstGeom prst="rect">
            <a:avLst/>
          </a:prstGeom>
        </xdr:spPr>
        <xdr:txBody>
          <a:bodyPr wrap="square">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100"/>
              <a:t>1.Geschoss</a:t>
            </a:r>
            <a:endParaRPr lang="de-DE"/>
          </a:p>
        </xdr:txBody>
      </xdr:sp>
      <xdr:sp macro="" textlink="">
        <xdr:nvSpPr>
          <xdr:cNvPr id="10" name="Rechteck 9"/>
          <xdr:cNvSpPr/>
        </xdr:nvSpPr>
        <xdr:spPr>
          <a:xfrm>
            <a:off x="3946841" y="1838127"/>
            <a:ext cx="985517" cy="673751"/>
          </a:xfrm>
          <a:prstGeom prst="rect">
            <a:avLst/>
          </a:prstGeom>
        </xdr:spPr>
        <xdr:txBody>
          <a:bodyPr wrap="square">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100"/>
              <a:t>Dachgeschoss</a:t>
            </a:r>
            <a:endParaRPr lang="de-DE"/>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896C~1.PET\AppData\Local\Temp\DE_SMART_SPP_LCC_CO2_tool_v1-5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896C~1.PET\AppData\Local\Temp\Gradtagszahlen_Deutschland_Bauteile%20ohne%20LCC%20Stand%202015-01-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lm\AppData\Local\Temp\Berechnung%20f&#252;r%20Energiestr&#246;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leitung"/>
      <sheetName val="Hauptseite"/>
      <sheetName val="LCC_Diagramme"/>
      <sheetName val="CO2_Diagramme"/>
      <sheetName val="Angebotsbewertung"/>
      <sheetName val="Umrechnungsfaktoren"/>
      <sheetName val="Glossar"/>
      <sheetName val="Emissionsfaktoren"/>
      <sheetName val="Regelmäßige Investitionen"/>
      <sheetName val="Betrieb"/>
      <sheetName val="Wartung"/>
      <sheetName val="CO2"/>
      <sheetName val="Jährliche LCC-Berechnung"/>
      <sheetName val="calc_CO2"/>
      <sheetName val="diverse"/>
      <sheetName val="MemoQ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F4" t="str">
            <v>[AUSWÄHLEN]</v>
          </cell>
          <cell r="M4" t="str">
            <v>keine Angabe</v>
          </cell>
        </row>
        <row r="5">
          <cell r="F5" t="str">
            <v>Belgien</v>
          </cell>
          <cell r="J5" t="str">
            <v>k.A.</v>
          </cell>
          <cell r="M5">
            <v>1</v>
          </cell>
        </row>
        <row r="6">
          <cell r="F6" t="str">
            <v>Bulgarien</v>
          </cell>
          <cell r="J6" t="str">
            <v>Produkt A</v>
          </cell>
          <cell r="M6">
            <v>2</v>
          </cell>
        </row>
        <row r="7">
          <cell r="F7" t="str">
            <v>Dänemark</v>
          </cell>
          <cell r="J7" t="str">
            <v>Produkt B</v>
          </cell>
          <cell r="M7">
            <v>3</v>
          </cell>
        </row>
        <row r="8">
          <cell r="F8" t="str">
            <v>Deutschland</v>
          </cell>
          <cell r="J8" t="str">
            <v>Produkt C</v>
          </cell>
          <cell r="M8">
            <v>4</v>
          </cell>
        </row>
        <row r="9">
          <cell r="F9" t="str">
            <v>Estland</v>
          </cell>
          <cell r="J9" t="str">
            <v>Produkt D</v>
          </cell>
          <cell r="M9">
            <v>5</v>
          </cell>
        </row>
        <row r="10">
          <cell r="F10" t="str">
            <v>Finnland</v>
          </cell>
          <cell r="J10" t="str">
            <v>Produkt E</v>
          </cell>
          <cell r="M10">
            <v>6</v>
          </cell>
        </row>
        <row r="11">
          <cell r="F11" t="str">
            <v>Frankreich</v>
          </cell>
          <cell r="J11" t="str">
            <v>Produkt F</v>
          </cell>
          <cell r="M11">
            <v>7</v>
          </cell>
        </row>
        <row r="12">
          <cell r="F12" t="str">
            <v>Griechenland</v>
          </cell>
          <cell r="J12" t="str">
            <v>Produkt G</v>
          </cell>
          <cell r="M12">
            <v>8</v>
          </cell>
        </row>
        <row r="13">
          <cell r="F13" t="str">
            <v>Irland</v>
          </cell>
          <cell r="J13" t="str">
            <v>Produkt H</v>
          </cell>
          <cell r="M13">
            <v>9</v>
          </cell>
        </row>
        <row r="14">
          <cell r="F14" t="str">
            <v>Italien</v>
          </cell>
          <cell r="J14" t="str">
            <v>Produkt I</v>
          </cell>
          <cell r="M14">
            <v>10</v>
          </cell>
        </row>
        <row r="15">
          <cell r="F15" t="str">
            <v>Lettland</v>
          </cell>
          <cell r="J15" t="str">
            <v>Produkt J</v>
          </cell>
          <cell r="M15">
            <v>11</v>
          </cell>
        </row>
        <row r="16">
          <cell r="F16" t="str">
            <v>Litauen</v>
          </cell>
          <cell r="J16" t="str">
            <v>Produkt K</v>
          </cell>
          <cell r="M16">
            <v>12</v>
          </cell>
        </row>
        <row r="17">
          <cell r="F17" t="str">
            <v>Luxemburg</v>
          </cell>
          <cell r="J17" t="str">
            <v>Produkt L</v>
          </cell>
          <cell r="M17">
            <v>13</v>
          </cell>
        </row>
        <row r="18">
          <cell r="F18" t="str">
            <v>Malta</v>
          </cell>
          <cell r="J18" t="str">
            <v>Produkt M</v>
          </cell>
          <cell r="M18">
            <v>14</v>
          </cell>
        </row>
        <row r="19">
          <cell r="F19" t="str">
            <v>Niederlande</v>
          </cell>
          <cell r="J19" t="str">
            <v>Produkt N</v>
          </cell>
          <cell r="M19">
            <v>15</v>
          </cell>
        </row>
        <row r="20">
          <cell r="F20" t="str">
            <v>Österreich</v>
          </cell>
          <cell r="J20" t="str">
            <v>Produkt O</v>
          </cell>
          <cell r="M20">
            <v>16</v>
          </cell>
        </row>
        <row r="21">
          <cell r="F21" t="str">
            <v>Polen</v>
          </cell>
          <cell r="M21">
            <v>17</v>
          </cell>
        </row>
        <row r="22">
          <cell r="F22" t="str">
            <v>Portugal</v>
          </cell>
          <cell r="M22">
            <v>18</v>
          </cell>
        </row>
        <row r="23">
          <cell r="F23" t="str">
            <v>Rumänien</v>
          </cell>
          <cell r="M23">
            <v>19</v>
          </cell>
        </row>
        <row r="24">
          <cell r="F24" t="str">
            <v>Schweden</v>
          </cell>
          <cell r="M24">
            <v>20</v>
          </cell>
        </row>
        <row r="25">
          <cell r="F25" t="str">
            <v>Slowakei</v>
          </cell>
          <cell r="M25">
            <v>21</v>
          </cell>
        </row>
        <row r="26">
          <cell r="F26" t="str">
            <v>Slowenien</v>
          </cell>
          <cell r="M26">
            <v>22</v>
          </cell>
        </row>
        <row r="27">
          <cell r="F27" t="str">
            <v>Spanien</v>
          </cell>
          <cell r="M27">
            <v>23</v>
          </cell>
        </row>
        <row r="28">
          <cell r="F28" t="str">
            <v>Tschechische Republik</v>
          </cell>
          <cell r="M28">
            <v>24</v>
          </cell>
        </row>
        <row r="29">
          <cell r="F29" t="str">
            <v>Ungarn</v>
          </cell>
          <cell r="M29">
            <v>25</v>
          </cell>
        </row>
        <row r="30">
          <cell r="F30" t="str">
            <v>Vereinigtes Königreich</v>
          </cell>
        </row>
        <row r="31">
          <cell r="F31" t="str">
            <v>Zypern</v>
          </cell>
        </row>
        <row r="32">
          <cell r="F32" t="str">
            <v>Anderes Land</v>
          </cell>
        </row>
      </sheetData>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Auswahl Monatswerte"/>
      <sheetName val="Daten"/>
      <sheetName val="Station"/>
      <sheetName val="Berechung"/>
      <sheetName val="INFO zur Berechung"/>
      <sheetName val="Solarangebot"/>
      <sheetName val="Nutzungszeit"/>
      <sheetName val="H´T +Brechnung II"/>
      <sheetName val="Berechung II"/>
      <sheetName val="Flächenkontrolle I"/>
      <sheetName val="Flächenkontrolle I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bäude"/>
      <sheetName val="Standardwerte Klima"/>
    </sheetNames>
    <sheetDataSet>
      <sheetData sheetId="0" refreshError="1"/>
      <sheetData sheetId="1">
        <row r="6">
          <cell r="O6" t="str">
            <v>aktuell</v>
          </cell>
        </row>
        <row r="8">
          <cell r="O8">
            <v>3.5507499999999999</v>
          </cell>
        </row>
        <row r="12">
          <cell r="O12">
            <v>15</v>
          </cell>
        </row>
        <row r="14">
          <cell r="O14">
            <v>275</v>
          </cell>
        </row>
        <row r="17">
          <cell r="O17">
            <v>86.4</v>
          </cell>
        </row>
        <row r="18">
          <cell r="O18">
            <v>82.08</v>
          </cell>
        </row>
        <row r="21">
          <cell r="N21" t="str">
            <v>H</v>
          </cell>
          <cell r="O21">
            <v>745</v>
          </cell>
        </row>
        <row r="22">
          <cell r="N22" t="str">
            <v>S</v>
          </cell>
          <cell r="O22">
            <v>584</v>
          </cell>
        </row>
        <row r="23">
          <cell r="N23" t="str">
            <v>SO/SW</v>
          </cell>
          <cell r="O23">
            <v>565</v>
          </cell>
        </row>
        <row r="24">
          <cell r="N24" t="str">
            <v>O/W</v>
          </cell>
          <cell r="O24">
            <v>480</v>
          </cell>
        </row>
        <row r="25">
          <cell r="N25" t="str">
            <v>NO/NW</v>
          </cell>
          <cell r="O25">
            <v>400</v>
          </cell>
        </row>
        <row r="26">
          <cell r="N26" t="str">
            <v>N</v>
          </cell>
          <cell r="O26">
            <v>295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E96"/>
  <sheetViews>
    <sheetView tabSelected="1" topLeftCell="A43" zoomScale="55" zoomScaleNormal="55" workbookViewId="0">
      <selection activeCell="D11" sqref="D11"/>
    </sheetView>
  </sheetViews>
  <sheetFormatPr baseColWidth="10" defaultColWidth="11.453125" defaultRowHeight="12.5" x14ac:dyDescent="0.25"/>
  <cols>
    <col min="1" max="1" width="5.08984375" style="2" customWidth="1"/>
    <col min="2" max="2" width="13.54296875" style="2" customWidth="1"/>
    <col min="3" max="256" width="11.453125" style="2"/>
    <col min="257" max="257" width="5.08984375" style="2" customWidth="1"/>
    <col min="258" max="258" width="13.54296875" style="2" customWidth="1"/>
    <col min="259" max="512" width="11.453125" style="2"/>
    <col min="513" max="513" width="5.08984375" style="2" customWidth="1"/>
    <col min="514" max="514" width="13.54296875" style="2" customWidth="1"/>
    <col min="515" max="768" width="11.453125" style="2"/>
    <col min="769" max="769" width="5.08984375" style="2" customWidth="1"/>
    <col min="770" max="770" width="13.54296875" style="2" customWidth="1"/>
    <col min="771" max="1024" width="11.453125" style="2"/>
    <col min="1025" max="1025" width="5.08984375" style="2" customWidth="1"/>
    <col min="1026" max="1026" width="13.54296875" style="2" customWidth="1"/>
    <col min="1027" max="1280" width="11.453125" style="2"/>
    <col min="1281" max="1281" width="5.08984375" style="2" customWidth="1"/>
    <col min="1282" max="1282" width="13.54296875" style="2" customWidth="1"/>
    <col min="1283" max="1536" width="11.453125" style="2"/>
    <col min="1537" max="1537" width="5.08984375" style="2" customWidth="1"/>
    <col min="1538" max="1538" width="13.54296875" style="2" customWidth="1"/>
    <col min="1539" max="1792" width="11.453125" style="2"/>
    <col min="1793" max="1793" width="5.08984375" style="2" customWidth="1"/>
    <col min="1794" max="1794" width="13.54296875" style="2" customWidth="1"/>
    <col min="1795" max="2048" width="11.453125" style="2"/>
    <col min="2049" max="2049" width="5.08984375" style="2" customWidth="1"/>
    <col min="2050" max="2050" width="13.54296875" style="2" customWidth="1"/>
    <col min="2051" max="2304" width="11.453125" style="2"/>
    <col min="2305" max="2305" width="5.08984375" style="2" customWidth="1"/>
    <col min="2306" max="2306" width="13.54296875" style="2" customWidth="1"/>
    <col min="2307" max="2560" width="11.453125" style="2"/>
    <col min="2561" max="2561" width="5.08984375" style="2" customWidth="1"/>
    <col min="2562" max="2562" width="13.54296875" style="2" customWidth="1"/>
    <col min="2563" max="2816" width="11.453125" style="2"/>
    <col min="2817" max="2817" width="5.08984375" style="2" customWidth="1"/>
    <col min="2818" max="2818" width="13.54296875" style="2" customWidth="1"/>
    <col min="2819" max="3072" width="11.453125" style="2"/>
    <col min="3073" max="3073" width="5.08984375" style="2" customWidth="1"/>
    <col min="3074" max="3074" width="13.54296875" style="2" customWidth="1"/>
    <col min="3075" max="3328" width="11.453125" style="2"/>
    <col min="3329" max="3329" width="5.08984375" style="2" customWidth="1"/>
    <col min="3330" max="3330" width="13.54296875" style="2" customWidth="1"/>
    <col min="3331" max="3584" width="11.453125" style="2"/>
    <col min="3585" max="3585" width="5.08984375" style="2" customWidth="1"/>
    <col min="3586" max="3586" width="13.54296875" style="2" customWidth="1"/>
    <col min="3587" max="3840" width="11.453125" style="2"/>
    <col min="3841" max="3841" width="5.08984375" style="2" customWidth="1"/>
    <col min="3842" max="3842" width="13.54296875" style="2" customWidth="1"/>
    <col min="3843" max="4096" width="11.453125" style="2"/>
    <col min="4097" max="4097" width="5.08984375" style="2" customWidth="1"/>
    <col min="4098" max="4098" width="13.54296875" style="2" customWidth="1"/>
    <col min="4099" max="4352" width="11.453125" style="2"/>
    <col min="4353" max="4353" width="5.08984375" style="2" customWidth="1"/>
    <col min="4354" max="4354" width="13.54296875" style="2" customWidth="1"/>
    <col min="4355" max="4608" width="11.453125" style="2"/>
    <col min="4609" max="4609" width="5.08984375" style="2" customWidth="1"/>
    <col min="4610" max="4610" width="13.54296875" style="2" customWidth="1"/>
    <col min="4611" max="4864" width="11.453125" style="2"/>
    <col min="4865" max="4865" width="5.08984375" style="2" customWidth="1"/>
    <col min="4866" max="4866" width="13.54296875" style="2" customWidth="1"/>
    <col min="4867" max="5120" width="11.453125" style="2"/>
    <col min="5121" max="5121" width="5.08984375" style="2" customWidth="1"/>
    <col min="5122" max="5122" width="13.54296875" style="2" customWidth="1"/>
    <col min="5123" max="5376" width="11.453125" style="2"/>
    <col min="5377" max="5377" width="5.08984375" style="2" customWidth="1"/>
    <col min="5378" max="5378" width="13.54296875" style="2" customWidth="1"/>
    <col min="5379" max="5632" width="11.453125" style="2"/>
    <col min="5633" max="5633" width="5.08984375" style="2" customWidth="1"/>
    <col min="5634" max="5634" width="13.54296875" style="2" customWidth="1"/>
    <col min="5635" max="5888" width="11.453125" style="2"/>
    <col min="5889" max="5889" width="5.08984375" style="2" customWidth="1"/>
    <col min="5890" max="5890" width="13.54296875" style="2" customWidth="1"/>
    <col min="5891" max="6144" width="11.453125" style="2"/>
    <col min="6145" max="6145" width="5.08984375" style="2" customWidth="1"/>
    <col min="6146" max="6146" width="13.54296875" style="2" customWidth="1"/>
    <col min="6147" max="6400" width="11.453125" style="2"/>
    <col min="6401" max="6401" width="5.08984375" style="2" customWidth="1"/>
    <col min="6402" max="6402" width="13.54296875" style="2" customWidth="1"/>
    <col min="6403" max="6656" width="11.453125" style="2"/>
    <col min="6657" max="6657" width="5.08984375" style="2" customWidth="1"/>
    <col min="6658" max="6658" width="13.54296875" style="2" customWidth="1"/>
    <col min="6659" max="6912" width="11.453125" style="2"/>
    <col min="6913" max="6913" width="5.08984375" style="2" customWidth="1"/>
    <col min="6914" max="6914" width="13.54296875" style="2" customWidth="1"/>
    <col min="6915" max="7168" width="11.453125" style="2"/>
    <col min="7169" max="7169" width="5.08984375" style="2" customWidth="1"/>
    <col min="7170" max="7170" width="13.54296875" style="2" customWidth="1"/>
    <col min="7171" max="7424" width="11.453125" style="2"/>
    <col min="7425" max="7425" width="5.08984375" style="2" customWidth="1"/>
    <col min="7426" max="7426" width="13.54296875" style="2" customWidth="1"/>
    <col min="7427" max="7680" width="11.453125" style="2"/>
    <col min="7681" max="7681" width="5.08984375" style="2" customWidth="1"/>
    <col min="7682" max="7682" width="13.54296875" style="2" customWidth="1"/>
    <col min="7683" max="7936" width="11.453125" style="2"/>
    <col min="7937" max="7937" width="5.08984375" style="2" customWidth="1"/>
    <col min="7938" max="7938" width="13.54296875" style="2" customWidth="1"/>
    <col min="7939" max="8192" width="11.453125" style="2"/>
    <col min="8193" max="8193" width="5.08984375" style="2" customWidth="1"/>
    <col min="8194" max="8194" width="13.54296875" style="2" customWidth="1"/>
    <col min="8195" max="8448" width="11.453125" style="2"/>
    <col min="8449" max="8449" width="5.08984375" style="2" customWidth="1"/>
    <col min="8450" max="8450" width="13.54296875" style="2" customWidth="1"/>
    <col min="8451" max="8704" width="11.453125" style="2"/>
    <col min="8705" max="8705" width="5.08984375" style="2" customWidth="1"/>
    <col min="8706" max="8706" width="13.54296875" style="2" customWidth="1"/>
    <col min="8707" max="8960" width="11.453125" style="2"/>
    <col min="8961" max="8961" width="5.08984375" style="2" customWidth="1"/>
    <col min="8962" max="8962" width="13.54296875" style="2" customWidth="1"/>
    <col min="8963" max="9216" width="11.453125" style="2"/>
    <col min="9217" max="9217" width="5.08984375" style="2" customWidth="1"/>
    <col min="9218" max="9218" width="13.54296875" style="2" customWidth="1"/>
    <col min="9219" max="9472" width="11.453125" style="2"/>
    <col min="9473" max="9473" width="5.08984375" style="2" customWidth="1"/>
    <col min="9474" max="9474" width="13.54296875" style="2" customWidth="1"/>
    <col min="9475" max="9728" width="11.453125" style="2"/>
    <col min="9729" max="9729" width="5.08984375" style="2" customWidth="1"/>
    <col min="9730" max="9730" width="13.54296875" style="2" customWidth="1"/>
    <col min="9731" max="9984" width="11.453125" style="2"/>
    <col min="9985" max="9985" width="5.08984375" style="2" customWidth="1"/>
    <col min="9986" max="9986" width="13.54296875" style="2" customWidth="1"/>
    <col min="9987" max="10240" width="11.453125" style="2"/>
    <col min="10241" max="10241" width="5.08984375" style="2" customWidth="1"/>
    <col min="10242" max="10242" width="13.54296875" style="2" customWidth="1"/>
    <col min="10243" max="10496" width="11.453125" style="2"/>
    <col min="10497" max="10497" width="5.08984375" style="2" customWidth="1"/>
    <col min="10498" max="10498" width="13.54296875" style="2" customWidth="1"/>
    <col min="10499" max="10752" width="11.453125" style="2"/>
    <col min="10753" max="10753" width="5.08984375" style="2" customWidth="1"/>
    <col min="10754" max="10754" width="13.54296875" style="2" customWidth="1"/>
    <col min="10755" max="11008" width="11.453125" style="2"/>
    <col min="11009" max="11009" width="5.08984375" style="2" customWidth="1"/>
    <col min="11010" max="11010" width="13.54296875" style="2" customWidth="1"/>
    <col min="11011" max="11264" width="11.453125" style="2"/>
    <col min="11265" max="11265" width="5.08984375" style="2" customWidth="1"/>
    <col min="11266" max="11266" width="13.54296875" style="2" customWidth="1"/>
    <col min="11267" max="11520" width="11.453125" style="2"/>
    <col min="11521" max="11521" width="5.08984375" style="2" customWidth="1"/>
    <col min="11522" max="11522" width="13.54296875" style="2" customWidth="1"/>
    <col min="11523" max="11776" width="11.453125" style="2"/>
    <col min="11777" max="11777" width="5.08984375" style="2" customWidth="1"/>
    <col min="11778" max="11778" width="13.54296875" style="2" customWidth="1"/>
    <col min="11779" max="12032" width="11.453125" style="2"/>
    <col min="12033" max="12033" width="5.08984375" style="2" customWidth="1"/>
    <col min="12034" max="12034" width="13.54296875" style="2" customWidth="1"/>
    <col min="12035" max="12288" width="11.453125" style="2"/>
    <col min="12289" max="12289" width="5.08984375" style="2" customWidth="1"/>
    <col min="12290" max="12290" width="13.54296875" style="2" customWidth="1"/>
    <col min="12291" max="12544" width="11.453125" style="2"/>
    <col min="12545" max="12545" width="5.08984375" style="2" customWidth="1"/>
    <col min="12546" max="12546" width="13.54296875" style="2" customWidth="1"/>
    <col min="12547" max="12800" width="11.453125" style="2"/>
    <col min="12801" max="12801" width="5.08984375" style="2" customWidth="1"/>
    <col min="12802" max="12802" width="13.54296875" style="2" customWidth="1"/>
    <col min="12803" max="13056" width="11.453125" style="2"/>
    <col min="13057" max="13057" width="5.08984375" style="2" customWidth="1"/>
    <col min="13058" max="13058" width="13.54296875" style="2" customWidth="1"/>
    <col min="13059" max="13312" width="11.453125" style="2"/>
    <col min="13313" max="13313" width="5.08984375" style="2" customWidth="1"/>
    <col min="13314" max="13314" width="13.54296875" style="2" customWidth="1"/>
    <col min="13315" max="13568" width="11.453125" style="2"/>
    <col min="13569" max="13569" width="5.08984375" style="2" customWidth="1"/>
    <col min="13570" max="13570" width="13.54296875" style="2" customWidth="1"/>
    <col min="13571" max="13824" width="11.453125" style="2"/>
    <col min="13825" max="13825" width="5.08984375" style="2" customWidth="1"/>
    <col min="13826" max="13826" width="13.54296875" style="2" customWidth="1"/>
    <col min="13827" max="14080" width="11.453125" style="2"/>
    <col min="14081" max="14081" width="5.08984375" style="2" customWidth="1"/>
    <col min="14082" max="14082" width="13.54296875" style="2" customWidth="1"/>
    <col min="14083" max="14336" width="11.453125" style="2"/>
    <col min="14337" max="14337" width="5.08984375" style="2" customWidth="1"/>
    <col min="14338" max="14338" width="13.54296875" style="2" customWidth="1"/>
    <col min="14339" max="14592" width="11.453125" style="2"/>
    <col min="14593" max="14593" width="5.08984375" style="2" customWidth="1"/>
    <col min="14594" max="14594" width="13.54296875" style="2" customWidth="1"/>
    <col min="14595" max="14848" width="11.453125" style="2"/>
    <col min="14849" max="14849" width="5.08984375" style="2" customWidth="1"/>
    <col min="14850" max="14850" width="13.54296875" style="2" customWidth="1"/>
    <col min="14851" max="15104" width="11.453125" style="2"/>
    <col min="15105" max="15105" width="5.08984375" style="2" customWidth="1"/>
    <col min="15106" max="15106" width="13.54296875" style="2" customWidth="1"/>
    <col min="15107" max="15360" width="11.453125" style="2"/>
    <col min="15361" max="15361" width="5.08984375" style="2" customWidth="1"/>
    <col min="15362" max="15362" width="13.54296875" style="2" customWidth="1"/>
    <col min="15363" max="15616" width="11.453125" style="2"/>
    <col min="15617" max="15617" width="5.08984375" style="2" customWidth="1"/>
    <col min="15618" max="15618" width="13.54296875" style="2" customWidth="1"/>
    <col min="15619" max="15872" width="11.453125" style="2"/>
    <col min="15873" max="15873" width="5.08984375" style="2" customWidth="1"/>
    <col min="15874" max="15874" width="13.54296875" style="2" customWidth="1"/>
    <col min="15875" max="16128" width="11.453125" style="2"/>
    <col min="16129" max="16129" width="5.08984375" style="2" customWidth="1"/>
    <col min="16130" max="16130" width="13.54296875" style="2" customWidth="1"/>
    <col min="16131" max="16384" width="11.453125" style="2"/>
  </cols>
  <sheetData>
    <row r="3" spans="1:19" ht="14.5" x14ac:dyDescent="0.35">
      <c r="A3" s="1" t="s">
        <v>0</v>
      </c>
      <c r="N3" s="2" t="s">
        <v>1</v>
      </c>
      <c r="O3" s="2" t="s">
        <v>1</v>
      </c>
    </row>
    <row r="4" spans="1:19" x14ac:dyDescent="0.25">
      <c r="N4" s="3">
        <v>0.40500000000000003</v>
      </c>
      <c r="O4" s="3">
        <v>0.32</v>
      </c>
    </row>
    <row r="5" spans="1:19" x14ac:dyDescent="0.25">
      <c r="A5" s="4"/>
      <c r="B5" s="4"/>
      <c r="C5" s="4"/>
      <c r="D5" s="4"/>
      <c r="E5" s="4"/>
      <c r="F5" s="4"/>
      <c r="G5" s="4"/>
      <c r="H5" s="5" t="s">
        <v>2</v>
      </c>
      <c r="I5" s="6" t="s">
        <v>3</v>
      </c>
      <c r="J5" s="4"/>
      <c r="K5" s="4"/>
      <c r="L5" s="4"/>
      <c r="M5" s="4"/>
      <c r="N5" s="5" t="s">
        <v>2</v>
      </c>
      <c r="O5" s="5" t="s">
        <v>2</v>
      </c>
    </row>
    <row r="6" spans="1:19" x14ac:dyDescent="0.25">
      <c r="A6" s="4"/>
      <c r="B6" s="4"/>
      <c r="C6" s="4"/>
      <c r="D6" s="7"/>
      <c r="E6" s="8" t="s">
        <v>4</v>
      </c>
      <c r="F6" s="9"/>
      <c r="G6" s="4"/>
      <c r="H6" s="5"/>
      <c r="I6" s="6"/>
      <c r="J6" s="4" t="s">
        <v>5</v>
      </c>
      <c r="K6" s="4"/>
      <c r="L6" s="4"/>
      <c r="M6" s="4"/>
      <c r="N6" s="5"/>
      <c r="O6" s="5"/>
      <c r="Q6" s="10" t="s">
        <v>6</v>
      </c>
    </row>
    <row r="7" spans="1:19" x14ac:dyDescent="0.25">
      <c r="A7" s="11" t="s">
        <v>7</v>
      </c>
      <c r="B7" s="11" t="s">
        <v>8</v>
      </c>
      <c r="C7" s="11" t="s">
        <v>9</v>
      </c>
      <c r="D7" s="11" t="s">
        <v>10</v>
      </c>
      <c r="E7" s="12" t="s">
        <v>11</v>
      </c>
      <c r="F7" s="12" t="s">
        <v>12</v>
      </c>
      <c r="G7" s="11" t="s">
        <v>13</v>
      </c>
      <c r="H7" s="13"/>
      <c r="I7" s="14"/>
      <c r="J7" s="11" t="s">
        <v>14</v>
      </c>
      <c r="K7" s="11" t="s">
        <v>15</v>
      </c>
      <c r="L7" s="11" t="s">
        <v>16</v>
      </c>
      <c r="M7" s="11" t="s">
        <v>17</v>
      </c>
      <c r="N7" s="13"/>
      <c r="O7" s="13"/>
    </row>
    <row r="8" spans="1:19" ht="14.5" x14ac:dyDescent="0.35">
      <c r="A8" s="15" t="s">
        <v>18</v>
      </c>
      <c r="B8" s="16" t="s">
        <v>19</v>
      </c>
      <c r="C8" s="17">
        <v>2.5</v>
      </c>
      <c r="D8" s="18">
        <v>12.49</v>
      </c>
      <c r="E8" s="19">
        <v>2</v>
      </c>
      <c r="F8" s="20">
        <v>2</v>
      </c>
      <c r="G8" s="18">
        <v>9.1150000000000002</v>
      </c>
      <c r="H8" s="21">
        <f t="shared" ref="H8:H21" si="0">$D8*$G8</f>
        <v>113.84635</v>
      </c>
      <c r="I8" s="22">
        <f t="shared" ref="I8:I22" si="1">H8/$H$25</f>
        <v>0.31814461945986899</v>
      </c>
      <c r="J8" s="21">
        <f>C8*D8*G8</f>
        <v>284.61587500000002</v>
      </c>
      <c r="K8" s="21">
        <f>D8*C8*E8+G8*C8*F8</f>
        <v>108.02500000000001</v>
      </c>
      <c r="L8" s="23" t="str">
        <f t="shared" ref="L8:L21" si="2">IF(OR(B8="Dachgeschoss",B8="DG"),D8*G8,"")</f>
        <v/>
      </c>
      <c r="M8" s="23">
        <f>H8</f>
        <v>113.84635</v>
      </c>
      <c r="N8" s="24">
        <f t="shared" ref="N8:N22" si="3">IF($D8&gt;0,($D8-$N$4)*($G8-$N$4),)</f>
        <v>105.26035000000002</v>
      </c>
      <c r="O8" s="24">
        <f t="shared" ref="O8:O19" si="4">IF($D8&gt;0,($D8-$O$4)*($G8-$O$4),)</f>
        <v>107.03515</v>
      </c>
      <c r="R8" s="25"/>
    </row>
    <row r="9" spans="1:19" ht="14.5" x14ac:dyDescent="0.35">
      <c r="B9" s="16"/>
      <c r="C9" s="26"/>
      <c r="D9" s="18"/>
      <c r="E9" s="20">
        <v>0</v>
      </c>
      <c r="F9" s="20">
        <v>1</v>
      </c>
      <c r="G9" s="18"/>
      <c r="H9" s="21">
        <f t="shared" si="0"/>
        <v>0</v>
      </c>
      <c r="I9" s="22">
        <f t="shared" si="1"/>
        <v>0</v>
      </c>
      <c r="J9" s="21">
        <f>C8*D9*G9</f>
        <v>0</v>
      </c>
      <c r="K9" s="21">
        <f>D9*C8*E9+G9*C8*F9</f>
        <v>0</v>
      </c>
      <c r="L9" s="23" t="str">
        <f t="shared" si="2"/>
        <v/>
      </c>
      <c r="M9" s="23">
        <f>IF((H10+H11)&gt;H8,(H10+H11)-H8,"")</f>
        <v>16.305599999999998</v>
      </c>
      <c r="N9" s="24">
        <f>IF($D9&gt;0,($D9-$N$4)*($G9-$N$4),)</f>
        <v>0</v>
      </c>
      <c r="O9" s="24">
        <f t="shared" si="4"/>
        <v>0</v>
      </c>
      <c r="Q9" s="27"/>
      <c r="R9" s="28"/>
      <c r="S9" s="29"/>
    </row>
    <row r="10" spans="1:19" ht="12.5" customHeight="1" x14ac:dyDescent="0.35">
      <c r="A10" s="15" t="s">
        <v>20</v>
      </c>
      <c r="B10" s="30" t="s">
        <v>21</v>
      </c>
      <c r="C10" s="17">
        <v>2.95</v>
      </c>
      <c r="D10" s="18">
        <v>12.49</v>
      </c>
      <c r="E10" s="20">
        <v>2</v>
      </c>
      <c r="F10" s="20">
        <v>2</v>
      </c>
      <c r="G10" s="18">
        <v>9.1150000000000002</v>
      </c>
      <c r="H10" s="21">
        <f>$D10*$G10</f>
        <v>113.84635</v>
      </c>
      <c r="I10" s="22">
        <f t="shared" si="1"/>
        <v>0.31814461945986899</v>
      </c>
      <c r="J10" s="21">
        <f>C10*D10*G10</f>
        <v>335.84673250000003</v>
      </c>
      <c r="K10" s="21">
        <f>D10*C10*E10+G10*C10*F10</f>
        <v>127.46950000000001</v>
      </c>
      <c r="L10" s="23" t="str">
        <f t="shared" si="2"/>
        <v/>
      </c>
      <c r="M10" s="23"/>
      <c r="N10" s="24">
        <f t="shared" si="3"/>
        <v>105.26035000000002</v>
      </c>
      <c r="O10" s="24">
        <f t="shared" si="4"/>
        <v>107.03515</v>
      </c>
      <c r="Q10" s="31" t="s">
        <v>22</v>
      </c>
      <c r="R10" s="28"/>
      <c r="S10" s="32"/>
    </row>
    <row r="11" spans="1:19" ht="14.5" x14ac:dyDescent="0.35">
      <c r="B11" s="30"/>
      <c r="C11" s="26"/>
      <c r="D11" s="18">
        <v>4.74</v>
      </c>
      <c r="E11" s="20">
        <v>0</v>
      </c>
      <c r="F11" s="20">
        <v>2</v>
      </c>
      <c r="G11" s="18">
        <v>3.44</v>
      </c>
      <c r="H11" s="21">
        <f t="shared" si="0"/>
        <v>16.305600000000002</v>
      </c>
      <c r="I11" s="22">
        <f t="shared" si="1"/>
        <v>4.5566141620393102E-2</v>
      </c>
      <c r="J11" s="21">
        <f>C10*D11*G11</f>
        <v>48.101520000000008</v>
      </c>
      <c r="K11" s="21">
        <f>D11*C10*E11+G11*C10*F11</f>
        <v>20.295999999999999</v>
      </c>
      <c r="L11" s="23" t="str">
        <f t="shared" si="2"/>
        <v/>
      </c>
      <c r="M11" s="23"/>
      <c r="N11" s="24">
        <f t="shared" si="3"/>
        <v>13.156725</v>
      </c>
      <c r="O11" s="24">
        <f t="shared" si="4"/>
        <v>13.7904</v>
      </c>
      <c r="Q11" s="33"/>
      <c r="R11" s="34" t="s">
        <v>23</v>
      </c>
      <c r="S11" s="35"/>
    </row>
    <row r="12" spans="1:19" ht="14.5" x14ac:dyDescent="0.35">
      <c r="A12" s="15" t="s">
        <v>24</v>
      </c>
      <c r="B12" s="30" t="s">
        <v>25</v>
      </c>
      <c r="C12" s="17"/>
      <c r="D12" s="18"/>
      <c r="E12" s="20">
        <v>2</v>
      </c>
      <c r="F12" s="20">
        <v>2</v>
      </c>
      <c r="G12" s="18"/>
      <c r="H12" s="21">
        <f t="shared" si="0"/>
        <v>0</v>
      </c>
      <c r="I12" s="22">
        <f t="shared" si="1"/>
        <v>0</v>
      </c>
      <c r="J12" s="21">
        <f>C12*D12*G12</f>
        <v>0</v>
      </c>
      <c r="K12" s="21">
        <f>D12*C12*E12+G12*C12*F12</f>
        <v>0</v>
      </c>
      <c r="L12" s="23" t="str">
        <f t="shared" si="2"/>
        <v/>
      </c>
      <c r="M12" s="23"/>
      <c r="N12" s="24">
        <f t="shared" si="3"/>
        <v>0</v>
      </c>
      <c r="O12" s="24">
        <f t="shared" si="4"/>
        <v>0</v>
      </c>
    </row>
    <row r="13" spans="1:19" ht="14.5" x14ac:dyDescent="0.35">
      <c r="B13" s="30"/>
      <c r="C13" s="26"/>
      <c r="D13" s="18"/>
      <c r="E13" s="20">
        <v>0</v>
      </c>
      <c r="F13" s="20">
        <v>2</v>
      </c>
      <c r="G13" s="18"/>
      <c r="H13" s="21">
        <f t="shared" si="0"/>
        <v>0</v>
      </c>
      <c r="I13" s="22">
        <f t="shared" si="1"/>
        <v>0</v>
      </c>
      <c r="J13" s="21">
        <f>C12*D13*G13</f>
        <v>0</v>
      </c>
      <c r="K13" s="21">
        <f>D13*C12*E13+G13*C12*F13</f>
        <v>0</v>
      </c>
      <c r="L13" s="23" t="str">
        <f t="shared" si="2"/>
        <v/>
      </c>
      <c r="M13" s="23"/>
      <c r="N13" s="24">
        <f t="shared" si="3"/>
        <v>0</v>
      </c>
      <c r="O13" s="24">
        <f t="shared" si="4"/>
        <v>0</v>
      </c>
      <c r="Q13" s="10" t="s">
        <v>26</v>
      </c>
    </row>
    <row r="14" spans="1:19" ht="14.5" x14ac:dyDescent="0.35">
      <c r="A14" s="15" t="s">
        <v>27</v>
      </c>
      <c r="B14" s="30" t="s">
        <v>28</v>
      </c>
      <c r="C14" s="17"/>
      <c r="D14" s="18"/>
      <c r="E14" s="20">
        <v>2</v>
      </c>
      <c r="F14" s="20">
        <v>2</v>
      </c>
      <c r="G14" s="18"/>
      <c r="H14" s="21">
        <f t="shared" si="0"/>
        <v>0</v>
      </c>
      <c r="I14" s="22">
        <f t="shared" si="1"/>
        <v>0</v>
      </c>
      <c r="J14" s="21">
        <f>C14*D14*G14</f>
        <v>0</v>
      </c>
      <c r="K14" s="21">
        <f>D14*C14*E14+G14*C14*F14</f>
        <v>0</v>
      </c>
      <c r="L14" s="23" t="str">
        <f t="shared" si="2"/>
        <v/>
      </c>
      <c r="M14" s="23"/>
      <c r="N14" s="24">
        <f t="shared" si="3"/>
        <v>0</v>
      </c>
      <c r="O14" s="24">
        <f t="shared" si="4"/>
        <v>0</v>
      </c>
      <c r="Q14" s="36"/>
      <c r="R14" s="37" t="s">
        <v>29</v>
      </c>
    </row>
    <row r="15" spans="1:19" ht="14.5" x14ac:dyDescent="0.35">
      <c r="B15" s="30"/>
      <c r="C15" s="26"/>
      <c r="D15" s="18"/>
      <c r="E15" s="20">
        <v>0</v>
      </c>
      <c r="F15" s="20">
        <v>2</v>
      </c>
      <c r="G15" s="18"/>
      <c r="H15" s="21">
        <f t="shared" si="0"/>
        <v>0</v>
      </c>
      <c r="I15" s="22">
        <f t="shared" si="1"/>
        <v>0</v>
      </c>
      <c r="J15" s="21">
        <f>C14*D15*G15</f>
        <v>0</v>
      </c>
      <c r="K15" s="21">
        <f>D15*C14*E15+G15*C14*F15</f>
        <v>0</v>
      </c>
      <c r="L15" s="23" t="str">
        <f t="shared" si="2"/>
        <v/>
      </c>
      <c r="M15" s="23"/>
      <c r="N15" s="24">
        <f t="shared" si="3"/>
        <v>0</v>
      </c>
      <c r="O15" s="24">
        <f t="shared" si="4"/>
        <v>0</v>
      </c>
      <c r="Q15" s="38"/>
      <c r="R15" s="37" t="s">
        <v>29</v>
      </c>
    </row>
    <row r="16" spans="1:19" ht="14.5" x14ac:dyDescent="0.35">
      <c r="A16" s="39" t="s">
        <v>30</v>
      </c>
      <c r="B16" s="30" t="s">
        <v>31</v>
      </c>
      <c r="C16" s="17"/>
      <c r="D16" s="18"/>
      <c r="E16" s="20">
        <v>0</v>
      </c>
      <c r="F16" s="20">
        <v>0</v>
      </c>
      <c r="G16" s="18"/>
      <c r="H16" s="21">
        <f t="shared" si="0"/>
        <v>0</v>
      </c>
      <c r="I16" s="22">
        <f t="shared" si="1"/>
        <v>0</v>
      </c>
      <c r="J16" s="21">
        <f>C16*D16*G16</f>
        <v>0</v>
      </c>
      <c r="K16" s="21">
        <f>D16*C16*E16+G16*C16*F16</f>
        <v>0</v>
      </c>
      <c r="L16" s="23" t="str">
        <f t="shared" si="2"/>
        <v/>
      </c>
      <c r="M16" s="23"/>
      <c r="N16" s="24">
        <f t="shared" si="3"/>
        <v>0</v>
      </c>
      <c r="O16" s="24">
        <f t="shared" si="4"/>
        <v>0</v>
      </c>
      <c r="Q16" s="10" t="s">
        <v>32</v>
      </c>
    </row>
    <row r="17" spans="1:31" ht="14.5" x14ac:dyDescent="0.35">
      <c r="B17" s="30"/>
      <c r="C17" s="26"/>
      <c r="D17" s="18"/>
      <c r="E17" s="20">
        <v>0</v>
      </c>
      <c r="F17" s="20">
        <v>0</v>
      </c>
      <c r="G17" s="18"/>
      <c r="H17" s="21">
        <f t="shared" si="0"/>
        <v>0</v>
      </c>
      <c r="I17" s="22">
        <f t="shared" si="1"/>
        <v>0</v>
      </c>
      <c r="J17" s="21">
        <f>C16*D17*G17</f>
        <v>0</v>
      </c>
      <c r="K17" s="21">
        <f>D17*C16*E17+G17*C16*F17</f>
        <v>0</v>
      </c>
      <c r="L17" s="23" t="str">
        <f t="shared" si="2"/>
        <v/>
      </c>
      <c r="M17" s="23"/>
      <c r="N17" s="24">
        <f t="shared" si="3"/>
        <v>0</v>
      </c>
      <c r="O17" s="24">
        <f t="shared" si="4"/>
        <v>0</v>
      </c>
      <c r="Q17" s="40"/>
      <c r="R17" s="10" t="s">
        <v>33</v>
      </c>
    </row>
    <row r="18" spans="1:31" ht="14.5" x14ac:dyDescent="0.35">
      <c r="A18" s="39" t="s">
        <v>34</v>
      </c>
      <c r="B18" s="30" t="s">
        <v>35</v>
      </c>
      <c r="C18" s="17"/>
      <c r="D18" s="18"/>
      <c r="E18" s="20">
        <v>0</v>
      </c>
      <c r="F18" s="20">
        <v>0</v>
      </c>
      <c r="G18" s="18"/>
      <c r="H18" s="21">
        <f t="shared" si="0"/>
        <v>0</v>
      </c>
      <c r="I18" s="22">
        <f t="shared" si="1"/>
        <v>0</v>
      </c>
      <c r="J18" s="21">
        <f>C18*D18*G18</f>
        <v>0</v>
      </c>
      <c r="K18" s="21">
        <f>D18*C18*E18+G18*C18*F18</f>
        <v>0</v>
      </c>
      <c r="L18" s="23" t="str">
        <f t="shared" si="2"/>
        <v/>
      </c>
      <c r="M18" s="23"/>
      <c r="N18" s="24">
        <f t="shared" si="3"/>
        <v>0</v>
      </c>
      <c r="O18" s="24">
        <f t="shared" si="4"/>
        <v>0</v>
      </c>
      <c r="Q18" s="41"/>
      <c r="R18" s="10" t="s">
        <v>36</v>
      </c>
    </row>
    <row r="19" spans="1:31" ht="14.5" x14ac:dyDescent="0.35">
      <c r="B19" s="30"/>
      <c r="C19" s="26"/>
      <c r="D19" s="18"/>
      <c r="E19" s="20">
        <v>0</v>
      </c>
      <c r="F19" s="20">
        <v>0</v>
      </c>
      <c r="G19" s="18"/>
      <c r="H19" s="21">
        <f t="shared" si="0"/>
        <v>0</v>
      </c>
      <c r="I19" s="22">
        <f t="shared" si="1"/>
        <v>0</v>
      </c>
      <c r="J19" s="21">
        <f>C18*D19*G19</f>
        <v>0</v>
      </c>
      <c r="K19" s="21">
        <f>D19*C18*E19+G19*C18*F19</f>
        <v>0</v>
      </c>
      <c r="L19" s="23" t="str">
        <f t="shared" si="2"/>
        <v/>
      </c>
      <c r="M19" s="23"/>
      <c r="N19" s="24">
        <f t="shared" si="3"/>
        <v>0</v>
      </c>
      <c r="O19" s="24">
        <f t="shared" si="4"/>
        <v>0</v>
      </c>
      <c r="P19" s="10"/>
    </row>
    <row r="20" spans="1:31" ht="14.5" x14ac:dyDescent="0.35">
      <c r="A20" s="39" t="s">
        <v>37</v>
      </c>
      <c r="B20" s="30" t="s">
        <v>38</v>
      </c>
      <c r="C20" s="17"/>
      <c r="D20" s="18"/>
      <c r="E20" s="20">
        <v>2</v>
      </c>
      <c r="F20" s="20">
        <v>2</v>
      </c>
      <c r="G20" s="18"/>
      <c r="H20" s="21">
        <f t="shared" si="0"/>
        <v>0</v>
      </c>
      <c r="I20" s="22">
        <f t="shared" si="1"/>
        <v>0</v>
      </c>
      <c r="J20" s="21">
        <f>C20*D20*G20</f>
        <v>0</v>
      </c>
      <c r="K20" s="21">
        <f>D20*C20*E20+G20*C20*F20</f>
        <v>0</v>
      </c>
      <c r="L20" s="23">
        <f>IF(OR(B20="Dachgeschoss",B20="DG"),H20+H21,"")</f>
        <v>0</v>
      </c>
      <c r="M20" s="23"/>
      <c r="N20" s="24">
        <f t="shared" si="3"/>
        <v>0</v>
      </c>
      <c r="O20" s="24">
        <f>IF($D20&gt;0,($D20-$O$4)*($G20-$O$4),)</f>
        <v>0</v>
      </c>
    </row>
    <row r="21" spans="1:31" ht="14.5" x14ac:dyDescent="0.35">
      <c r="B21" s="30"/>
      <c r="C21" s="26"/>
      <c r="D21" s="18"/>
      <c r="E21" s="20">
        <v>0</v>
      </c>
      <c r="F21" s="20">
        <v>2</v>
      </c>
      <c r="G21" s="18"/>
      <c r="H21" s="21">
        <f t="shared" si="0"/>
        <v>0</v>
      </c>
      <c r="I21" s="22">
        <f t="shared" si="1"/>
        <v>0</v>
      </c>
      <c r="J21" s="21">
        <f>C20*D21*G21</f>
        <v>0</v>
      </c>
      <c r="K21" s="21">
        <f>D21*C20*E21+G21*C20*F21</f>
        <v>0</v>
      </c>
      <c r="L21" s="23" t="str">
        <f t="shared" si="2"/>
        <v/>
      </c>
      <c r="M21" s="23"/>
      <c r="N21" s="24">
        <f t="shared" si="3"/>
        <v>0</v>
      </c>
      <c r="O21" s="24">
        <f>IF($D21&gt;0,($D21-$O$4)*($G21-$O$4),)</f>
        <v>0</v>
      </c>
    </row>
    <row r="22" spans="1:31" ht="14.5" x14ac:dyDescent="0.35">
      <c r="A22" s="39"/>
      <c r="B22" s="42" t="s">
        <v>39</v>
      </c>
      <c r="C22" s="43">
        <v>3.8</v>
      </c>
      <c r="D22" s="44">
        <v>12.49</v>
      </c>
      <c r="E22" s="45"/>
      <c r="F22" s="45"/>
      <c r="G22" s="44">
        <v>9.1150000000000002</v>
      </c>
      <c r="H22" s="21">
        <f>$D22*$G22</f>
        <v>113.84635</v>
      </c>
      <c r="I22" s="46">
        <f t="shared" si="1"/>
        <v>0.31814461945986899</v>
      </c>
      <c r="J22" s="47">
        <f>IF((C22&gt;1),((G22*C22)/2)*D22,"")</f>
        <v>216.308065</v>
      </c>
      <c r="K22" s="47">
        <f>IF((C22&gt;1),((G22*C22)/2)*2,"")</f>
        <v>34.637</v>
      </c>
      <c r="L22" s="48">
        <f>IF((C22&gt;1),(SQRT((C22^2)+(G22^2)))*2*D22,"")</f>
        <v>246.68711236967772</v>
      </c>
      <c r="M22" s="48"/>
      <c r="N22" s="24">
        <f t="shared" si="3"/>
        <v>105.26035000000002</v>
      </c>
      <c r="O22" s="24">
        <f>IF($D22&gt;0,($D22-$O$4)*($G22-$O$4),)</f>
        <v>107.03515</v>
      </c>
    </row>
    <row r="23" spans="1:31" ht="12.75" customHeight="1" x14ac:dyDescent="0.25">
      <c r="A23" s="49"/>
      <c r="B23" s="50" t="s">
        <v>40</v>
      </c>
      <c r="C23" s="50" t="s">
        <v>41</v>
      </c>
      <c r="D23" s="51"/>
      <c r="E23" s="52"/>
      <c r="F23" s="52"/>
      <c r="G23" s="53"/>
      <c r="H23" s="50" t="s">
        <v>42</v>
      </c>
      <c r="I23" s="54" t="s">
        <v>43</v>
      </c>
      <c r="J23" s="55" t="s">
        <v>44</v>
      </c>
      <c r="K23" s="56" t="s">
        <v>45</v>
      </c>
      <c r="L23" s="57" t="s">
        <v>46</v>
      </c>
      <c r="M23" s="57" t="s">
        <v>47</v>
      </c>
      <c r="N23" s="50" t="s">
        <v>42</v>
      </c>
      <c r="O23" s="50" t="s">
        <v>42</v>
      </c>
      <c r="P23" s="57" t="s">
        <v>48</v>
      </c>
      <c r="Q23" s="58" t="s">
        <v>49</v>
      </c>
      <c r="R23" s="57" t="s">
        <v>50</v>
      </c>
      <c r="S23" s="49"/>
      <c r="T23" s="49"/>
      <c r="U23" s="49"/>
      <c r="V23" s="49"/>
      <c r="W23" s="49"/>
      <c r="X23" s="49"/>
      <c r="Y23" s="49"/>
      <c r="Z23" s="49"/>
      <c r="AA23" s="49"/>
      <c r="AB23" s="49"/>
      <c r="AC23" s="49"/>
      <c r="AD23" s="49"/>
      <c r="AE23" s="49"/>
    </row>
    <row r="24" spans="1:31" ht="12.75" customHeight="1" x14ac:dyDescent="0.25">
      <c r="B24" s="50"/>
      <c r="C24" s="50"/>
      <c r="D24" s="59"/>
      <c r="E24" s="60"/>
      <c r="F24" s="60"/>
      <c r="G24" s="61"/>
      <c r="H24" s="50"/>
      <c r="I24" s="54"/>
      <c r="J24" s="55"/>
      <c r="K24" s="62"/>
      <c r="L24" s="63"/>
      <c r="M24" s="63"/>
      <c r="N24" s="50"/>
      <c r="O24" s="50"/>
      <c r="P24" s="63" t="s">
        <v>51</v>
      </c>
      <c r="Q24" s="64"/>
      <c r="R24" s="63"/>
    </row>
    <row r="25" spans="1:31" ht="13" thickBot="1" x14ac:dyDescent="0.3">
      <c r="B25" s="65">
        <f>COUNTA(C8:C22)</f>
        <v>3</v>
      </c>
      <c r="C25" s="66">
        <f>SUM(C8:C22)</f>
        <v>9.25</v>
      </c>
      <c r="D25" s="67"/>
      <c r="E25" s="68"/>
      <c r="F25" s="68"/>
      <c r="G25" s="69"/>
      <c r="H25" s="70">
        <f>SUM(H8:H22)</f>
        <v>357.84465</v>
      </c>
      <c r="I25" s="71">
        <f>IF(I8&lt;0.1,(SUM(C10:C18)/(COUNTA(C10:C18))),(SUM(C8:C19))/(COUNTA(C8:C19)))</f>
        <v>2.7250000000000001</v>
      </c>
      <c r="J25" s="70">
        <f>SUM(J8:J22)</f>
        <v>884.87219250000021</v>
      </c>
      <c r="K25" s="70">
        <f>SUM(K8:K22)</f>
        <v>290.42750000000001</v>
      </c>
      <c r="L25" s="70">
        <f>SUM(L8:L22)</f>
        <v>246.68711236967772</v>
      </c>
      <c r="M25" s="70">
        <f>SUM(M8:M21)</f>
        <v>130.15195</v>
      </c>
      <c r="N25" s="70">
        <f>SUM(N8:N21)</f>
        <v>223.67742500000003</v>
      </c>
      <c r="O25" s="70">
        <f>SUM(O8:O21)</f>
        <v>227.86070000000001</v>
      </c>
      <c r="P25" s="72">
        <v>0.25</v>
      </c>
      <c r="Q25" s="73">
        <f>K25+L25+M25</f>
        <v>667.26656236967779</v>
      </c>
      <c r="R25" s="74">
        <f>Q25/J25</f>
        <v>0.75408241780597896</v>
      </c>
    </row>
    <row r="26" spans="1:31" ht="13" thickTop="1" x14ac:dyDescent="0.25">
      <c r="C26" s="75"/>
      <c r="I26" s="76"/>
    </row>
    <row r="27" spans="1:31" ht="16.5" x14ac:dyDescent="0.35">
      <c r="B27" s="49" t="s">
        <v>52</v>
      </c>
      <c r="I27" s="76">
        <f>0.32*J25</f>
        <v>283.1591016000001</v>
      </c>
      <c r="J27" s="2" t="s">
        <v>53</v>
      </c>
      <c r="K27" s="2" t="str">
        <f>IF(AND(I25&gt;=2.5,I25&lt;=3),"&lt;- Anwenden"," ")</f>
        <v>&lt;- Anwenden</v>
      </c>
      <c r="N27" s="77" t="s">
        <v>54</v>
      </c>
      <c r="O27" s="3">
        <v>0.7</v>
      </c>
    </row>
    <row r="28" spans="1:31" ht="16.5" x14ac:dyDescent="0.35">
      <c r="B28" s="49" t="s">
        <v>55</v>
      </c>
      <c r="I28" s="76">
        <f>((1/I25)-0.04)*J25</f>
        <v>289.32885266697252</v>
      </c>
      <c r="J28" s="2" t="s">
        <v>56</v>
      </c>
      <c r="K28" s="2" t="str">
        <f>IF(OR(I25&lt;2.4999,I25&gt;3.0001),"&lt;- Anwenden"," ")</f>
        <v xml:space="preserve"> </v>
      </c>
      <c r="N28" s="77" t="s">
        <v>57</v>
      </c>
      <c r="O28" s="78">
        <f>O25*O27-N25*O27</f>
        <v>2.9282924999999977</v>
      </c>
      <c r="P28" s="2" t="s">
        <v>58</v>
      </c>
    </row>
    <row r="29" spans="1:31" x14ac:dyDescent="0.25">
      <c r="B29" s="10" t="s">
        <v>59</v>
      </c>
      <c r="N29" s="77" t="s">
        <v>60</v>
      </c>
      <c r="O29" s="3">
        <v>10</v>
      </c>
      <c r="P29" s="2" t="s">
        <v>61</v>
      </c>
    </row>
    <row r="30" spans="1:31" x14ac:dyDescent="0.25">
      <c r="N30" s="77" t="s">
        <v>62</v>
      </c>
      <c r="O30" s="79">
        <f>O28*O29</f>
        <v>29.282924999999977</v>
      </c>
      <c r="P30" s="2" t="s">
        <v>63</v>
      </c>
    </row>
    <row r="31" spans="1:31" ht="16.5" x14ac:dyDescent="0.25">
      <c r="A31" s="80" t="s">
        <v>64</v>
      </c>
      <c r="N31" s="77" t="s">
        <v>65</v>
      </c>
      <c r="O31" s="79">
        <f>O28*O29*12</f>
        <v>351.39509999999973</v>
      </c>
      <c r="P31" s="2" t="s">
        <v>66</v>
      </c>
    </row>
    <row r="32" spans="1:31" x14ac:dyDescent="0.25">
      <c r="B32" s="81" t="s">
        <v>67</v>
      </c>
      <c r="C32" s="81"/>
      <c r="D32" s="81"/>
      <c r="E32" s="81"/>
      <c r="F32" s="81"/>
      <c r="G32" s="81"/>
      <c r="H32" s="81"/>
      <c r="I32" s="81"/>
      <c r="J32" s="81"/>
      <c r="K32" s="81"/>
      <c r="L32" s="81"/>
      <c r="M32" s="81"/>
      <c r="N32" s="81"/>
      <c r="O32" s="81"/>
      <c r="P32" s="81"/>
      <c r="Q32" s="82"/>
    </row>
    <row r="33" spans="1:17" x14ac:dyDescent="0.25">
      <c r="B33" s="81"/>
      <c r="C33" s="81"/>
      <c r="D33" s="81"/>
      <c r="E33" s="81"/>
      <c r="F33" s="81"/>
      <c r="G33" s="81"/>
      <c r="H33" s="81"/>
      <c r="I33" s="81"/>
      <c r="J33" s="81"/>
      <c r="K33" s="81"/>
      <c r="L33" s="81"/>
      <c r="M33" s="81"/>
      <c r="N33" s="81"/>
      <c r="O33" s="81"/>
      <c r="P33" s="81"/>
      <c r="Q33" s="82"/>
    </row>
    <row r="34" spans="1:17" x14ac:dyDescent="0.25">
      <c r="B34" s="83" t="s">
        <v>68</v>
      </c>
      <c r="C34" s="84"/>
      <c r="D34" s="84"/>
      <c r="E34" s="84"/>
      <c r="F34" s="84"/>
      <c r="G34" s="84"/>
      <c r="H34" s="84"/>
      <c r="I34" s="84"/>
      <c r="J34" s="84"/>
      <c r="K34" s="84"/>
      <c r="L34" s="84"/>
      <c r="M34" s="84"/>
      <c r="N34" s="84"/>
      <c r="O34" s="84"/>
      <c r="P34" s="84"/>
      <c r="Q34" s="85"/>
    </row>
    <row r="35" spans="1:17" x14ac:dyDescent="0.25">
      <c r="A35" s="75"/>
      <c r="B35" s="86" t="s">
        <v>69</v>
      </c>
      <c r="C35" s="86"/>
      <c r="D35" s="86"/>
      <c r="E35" s="86"/>
      <c r="F35" s="86"/>
      <c r="G35" s="86"/>
      <c r="H35" s="86"/>
      <c r="I35" s="86"/>
      <c r="J35" s="86"/>
      <c r="K35" s="86"/>
      <c r="L35" s="86"/>
      <c r="M35" s="86"/>
      <c r="N35" s="86"/>
      <c r="O35" s="86"/>
      <c r="P35" s="86"/>
      <c r="Q35" s="82"/>
    </row>
    <row r="36" spans="1:17" x14ac:dyDescent="0.25">
      <c r="A36" s="87"/>
      <c r="B36" s="88"/>
      <c r="C36" s="88"/>
      <c r="D36" s="88"/>
      <c r="E36" s="88"/>
      <c r="F36" s="88"/>
      <c r="G36" s="88"/>
      <c r="H36" s="88"/>
      <c r="I36" s="88"/>
      <c r="J36" s="88"/>
      <c r="K36" s="88"/>
      <c r="L36" s="88"/>
      <c r="M36" s="88"/>
      <c r="N36" s="88"/>
      <c r="O36" s="88"/>
      <c r="P36" s="88"/>
      <c r="Q36" s="82"/>
    </row>
    <row r="37" spans="1:17" x14ac:dyDescent="0.25">
      <c r="B37" s="82"/>
      <c r="C37" s="82"/>
      <c r="D37" s="82"/>
      <c r="E37" s="82"/>
      <c r="F37" s="82"/>
      <c r="G37" s="82"/>
      <c r="H37" s="82"/>
      <c r="I37" s="82"/>
      <c r="J37" s="82"/>
      <c r="K37" s="82"/>
      <c r="L37" s="82"/>
      <c r="M37" s="82"/>
      <c r="N37" s="82"/>
      <c r="O37" s="82"/>
      <c r="P37" s="82"/>
      <c r="Q37" s="82"/>
    </row>
    <row r="38" spans="1:17" x14ac:dyDescent="0.25">
      <c r="B38" s="82"/>
      <c r="C38" s="82"/>
      <c r="D38" s="82"/>
      <c r="E38" s="82"/>
      <c r="F38" s="82"/>
      <c r="G38" s="82"/>
      <c r="H38" s="82"/>
      <c r="I38" s="82"/>
      <c r="J38" s="82"/>
      <c r="K38" s="82"/>
      <c r="L38" s="82"/>
      <c r="M38" s="82"/>
      <c r="N38" s="82"/>
      <c r="O38" s="82"/>
      <c r="P38" s="82"/>
      <c r="Q38" s="82"/>
    </row>
    <row r="39" spans="1:17" x14ac:dyDescent="0.25">
      <c r="B39" s="89" t="s">
        <v>70</v>
      </c>
      <c r="C39" s="89"/>
      <c r="D39" s="89"/>
      <c r="E39" s="89"/>
      <c r="F39" s="89"/>
      <c r="G39" s="89"/>
      <c r="H39" s="90"/>
      <c r="I39" s="91" t="s">
        <v>71</v>
      </c>
      <c r="J39" s="92"/>
      <c r="K39" s="91" t="s">
        <v>72</v>
      </c>
      <c r="L39" s="92" t="s">
        <v>73</v>
      </c>
      <c r="M39" s="82"/>
      <c r="N39" s="82"/>
      <c r="O39" s="82"/>
      <c r="P39" s="82"/>
      <c r="Q39" s="82"/>
    </row>
    <row r="40" spans="1:17" x14ac:dyDescent="0.25">
      <c r="B40" s="89" t="s">
        <v>74</v>
      </c>
      <c r="C40" s="89"/>
      <c r="D40" s="89"/>
      <c r="E40" s="89"/>
      <c r="F40" s="89"/>
      <c r="G40" s="89"/>
      <c r="H40" s="90"/>
      <c r="I40" s="91" t="s">
        <v>75</v>
      </c>
      <c r="J40" s="92">
        <v>2015</v>
      </c>
      <c r="K40" s="91" t="s">
        <v>76</v>
      </c>
      <c r="L40" s="92">
        <v>6</v>
      </c>
      <c r="M40" s="82"/>
      <c r="N40" s="82"/>
      <c r="O40" s="82"/>
      <c r="P40" s="82"/>
      <c r="Q40" s="82"/>
    </row>
    <row r="41" spans="1:17" x14ac:dyDescent="0.25">
      <c r="B41" s="82"/>
      <c r="C41" s="82"/>
      <c r="D41" s="82"/>
      <c r="E41" s="82"/>
      <c r="F41" s="82"/>
      <c r="G41" s="82"/>
      <c r="H41" s="82"/>
      <c r="I41" s="82"/>
      <c r="J41" s="82"/>
      <c r="K41" s="82"/>
      <c r="L41" s="82"/>
      <c r="M41" s="82"/>
      <c r="N41" s="82"/>
      <c r="O41" s="82"/>
      <c r="P41" s="82"/>
      <c r="Q41" s="82"/>
    </row>
    <row r="42" spans="1:17" x14ac:dyDescent="0.25">
      <c r="B42" s="89" t="s">
        <v>77</v>
      </c>
      <c r="C42" s="89"/>
      <c r="D42" s="89"/>
      <c r="E42" s="89"/>
      <c r="F42" s="89"/>
      <c r="G42" s="89"/>
      <c r="H42" s="89"/>
      <c r="I42" s="93">
        <v>55</v>
      </c>
      <c r="J42" s="93">
        <v>70</v>
      </c>
      <c r="K42" s="93">
        <v>85</v>
      </c>
      <c r="L42" s="93">
        <v>100</v>
      </c>
      <c r="M42" s="93">
        <v>115</v>
      </c>
      <c r="N42" s="93" t="s">
        <v>78</v>
      </c>
      <c r="O42" s="82"/>
      <c r="P42" s="82"/>
      <c r="Q42" s="82"/>
    </row>
    <row r="43" spans="1:17" x14ac:dyDescent="0.25">
      <c r="B43" s="89" t="s">
        <v>79</v>
      </c>
      <c r="C43" s="89"/>
      <c r="D43" s="89"/>
      <c r="E43" s="89"/>
      <c r="F43" s="89"/>
      <c r="G43" s="89"/>
      <c r="H43" s="89"/>
      <c r="I43" s="92"/>
      <c r="J43" s="92"/>
      <c r="K43" s="92"/>
      <c r="L43" s="92" t="s">
        <v>73</v>
      </c>
      <c r="M43" s="92"/>
      <c r="N43" s="92"/>
      <c r="O43" s="82"/>
      <c r="P43" s="82"/>
      <c r="Q43" s="82"/>
    </row>
    <row r="44" spans="1:17" ht="14.5" x14ac:dyDescent="0.35">
      <c r="B44" s="94" t="s">
        <v>80</v>
      </c>
      <c r="C44" s="95"/>
      <c r="D44" s="95"/>
      <c r="E44" s="95"/>
      <c r="F44" s="95"/>
      <c r="G44" s="95"/>
      <c r="H44" s="96"/>
      <c r="I44" s="97">
        <v>55</v>
      </c>
      <c r="J44" s="93">
        <v>70</v>
      </c>
      <c r="K44" s="93">
        <v>85</v>
      </c>
      <c r="L44" s="93">
        <v>100</v>
      </c>
      <c r="M44" s="93">
        <v>115</v>
      </c>
      <c r="N44" s="93">
        <v>160</v>
      </c>
      <c r="O44" s="82"/>
      <c r="P44" s="82"/>
      <c r="Q44" s="82"/>
    </row>
    <row r="45" spans="1:17" ht="14" x14ac:dyDescent="0.3">
      <c r="B45" s="98"/>
      <c r="C45" s="99"/>
      <c r="D45" s="99"/>
      <c r="E45" s="99"/>
      <c r="F45" s="99"/>
      <c r="G45" s="99"/>
      <c r="H45" s="100"/>
      <c r="I45" s="101" t="s">
        <v>81</v>
      </c>
      <c r="J45" s="101"/>
      <c r="K45" s="101"/>
      <c r="L45" s="101"/>
      <c r="M45" s="101"/>
      <c r="N45" s="102"/>
      <c r="O45" s="82"/>
      <c r="P45" s="82"/>
      <c r="Q45" s="82"/>
    </row>
    <row r="46" spans="1:17" ht="14.5" x14ac:dyDescent="0.35">
      <c r="B46" s="103" t="s">
        <v>82</v>
      </c>
      <c r="C46" s="103"/>
      <c r="D46" s="103"/>
      <c r="E46" s="103"/>
      <c r="F46" s="103"/>
      <c r="G46" s="103"/>
      <c r="H46" s="103"/>
      <c r="I46" s="93">
        <v>70</v>
      </c>
      <c r="J46" s="93">
        <v>85</v>
      </c>
      <c r="K46" s="93">
        <v>100</v>
      </c>
      <c r="L46" s="93">
        <v>115</v>
      </c>
      <c r="M46" s="93">
        <v>130</v>
      </c>
      <c r="N46" s="93">
        <v>175</v>
      </c>
      <c r="O46" s="82"/>
      <c r="P46" s="82"/>
      <c r="Q46" s="82"/>
    </row>
    <row r="47" spans="1:17" x14ac:dyDescent="0.25">
      <c r="B47" s="104" t="s">
        <v>83</v>
      </c>
      <c r="C47" s="104"/>
      <c r="D47" s="104"/>
      <c r="E47" s="104"/>
      <c r="F47" s="104"/>
      <c r="G47" s="104"/>
      <c r="H47" s="104"/>
      <c r="I47" s="105">
        <f t="shared" ref="I47:N47" si="5">$U$77</f>
        <v>0.41379868722763941</v>
      </c>
      <c r="J47" s="105">
        <f t="shared" si="5"/>
        <v>0.41379868722763941</v>
      </c>
      <c r="K47" s="105">
        <f t="shared" si="5"/>
        <v>0.41379868722763941</v>
      </c>
      <c r="L47" s="105">
        <f t="shared" si="5"/>
        <v>0.41379868722763941</v>
      </c>
      <c r="M47" s="105">
        <f t="shared" si="5"/>
        <v>0.41379868722763941</v>
      </c>
      <c r="N47" s="105">
        <f t="shared" si="5"/>
        <v>0.41379868722763941</v>
      </c>
      <c r="O47" s="82"/>
      <c r="P47" s="82"/>
      <c r="Q47" s="82"/>
    </row>
    <row r="48" spans="1:17" x14ac:dyDescent="0.25">
      <c r="B48" s="94" t="s">
        <v>84</v>
      </c>
      <c r="C48" s="95"/>
      <c r="D48" s="95"/>
      <c r="E48" s="95"/>
      <c r="F48" s="95"/>
      <c r="G48" s="95"/>
      <c r="H48" s="96"/>
      <c r="I48" s="106">
        <f t="shared" ref="I48:N48" si="6">$X$77*(I46/100)</f>
        <v>0.31824962044141175</v>
      </c>
      <c r="J48" s="105">
        <f>$X$77*(J46/100)</f>
        <v>0.38644596767885714</v>
      </c>
      <c r="K48" s="105">
        <f t="shared" si="6"/>
        <v>0.45464231491630253</v>
      </c>
      <c r="L48" s="105">
        <f t="shared" si="6"/>
        <v>0.52283866215374786</v>
      </c>
      <c r="M48" s="105">
        <f t="shared" si="6"/>
        <v>0.59103500939119336</v>
      </c>
      <c r="N48" s="105">
        <f t="shared" si="6"/>
        <v>0.79562405110352941</v>
      </c>
      <c r="O48" s="82"/>
      <c r="P48" s="82"/>
      <c r="Q48" s="82"/>
    </row>
    <row r="49" spans="1:28" x14ac:dyDescent="0.25">
      <c r="B49" s="98"/>
      <c r="C49" s="99"/>
      <c r="D49" s="99"/>
      <c r="E49" s="99"/>
      <c r="F49" s="99"/>
      <c r="G49" s="99"/>
      <c r="H49" s="100"/>
      <c r="I49" s="106" t="str">
        <f t="shared" ref="I49:N49" si="7">IF(I47&gt;I48,"nicht i.O","")</f>
        <v>nicht i.O</v>
      </c>
      <c r="J49" s="105" t="str">
        <f t="shared" si="7"/>
        <v>nicht i.O</v>
      </c>
      <c r="K49" s="105" t="str">
        <f t="shared" si="7"/>
        <v/>
      </c>
      <c r="L49" s="105" t="str">
        <f t="shared" si="7"/>
        <v/>
      </c>
      <c r="M49" s="105" t="str">
        <f t="shared" si="7"/>
        <v/>
      </c>
      <c r="N49" s="105" t="str">
        <f t="shared" si="7"/>
        <v/>
      </c>
      <c r="O49" s="82"/>
      <c r="P49" s="82"/>
      <c r="Q49" s="82"/>
    </row>
    <row r="50" spans="1:28" ht="12.75" customHeight="1" x14ac:dyDescent="0.25">
      <c r="B50" s="107" t="s">
        <v>85</v>
      </c>
      <c r="C50" s="108"/>
      <c r="D50" s="108"/>
      <c r="E50" s="108"/>
      <c r="F50" s="108"/>
      <c r="G50" s="108"/>
      <c r="H50" s="109"/>
      <c r="I50" s="106">
        <f t="shared" ref="I50:N50" si="8">$AA$77*(I46/100)</f>
        <v>0.24743721533105878</v>
      </c>
      <c r="J50" s="105">
        <f>$AA$77*(J46/100)</f>
        <v>0.30045947575914278</v>
      </c>
      <c r="K50" s="105">
        <f t="shared" si="8"/>
        <v>0.35348173618722684</v>
      </c>
      <c r="L50" s="105">
        <f t="shared" si="8"/>
        <v>0.40650399661531084</v>
      </c>
      <c r="M50" s="105">
        <f t="shared" si="8"/>
        <v>0.45952625704339489</v>
      </c>
      <c r="N50" s="105">
        <f t="shared" si="8"/>
        <v>0.618593038327647</v>
      </c>
      <c r="O50" s="82"/>
      <c r="P50" s="82"/>
      <c r="Q50" s="82"/>
    </row>
    <row r="51" spans="1:28" x14ac:dyDescent="0.25">
      <c r="B51" s="98"/>
      <c r="C51" s="99"/>
      <c r="D51" s="99"/>
      <c r="E51" s="99"/>
      <c r="F51" s="99"/>
      <c r="G51" s="99"/>
      <c r="H51" s="100"/>
      <c r="I51" s="106" t="str">
        <f t="shared" ref="I51:N51" si="9">IF(I47&gt;I50,"nicht i.O","")</f>
        <v>nicht i.O</v>
      </c>
      <c r="J51" s="105" t="str">
        <f t="shared" si="9"/>
        <v>nicht i.O</v>
      </c>
      <c r="K51" s="105" t="str">
        <f t="shared" si="9"/>
        <v>nicht i.O</v>
      </c>
      <c r="L51" s="105" t="str">
        <f t="shared" si="9"/>
        <v>nicht i.O</v>
      </c>
      <c r="M51" s="105" t="str">
        <f t="shared" si="9"/>
        <v/>
      </c>
      <c r="N51" s="105" t="str">
        <f t="shared" si="9"/>
        <v/>
      </c>
      <c r="O51" s="82"/>
      <c r="P51" s="82"/>
      <c r="Q51" s="82"/>
    </row>
    <row r="53" spans="1:28" ht="12.75" customHeight="1" x14ac:dyDescent="0.25">
      <c r="A53" s="84" t="s">
        <v>86</v>
      </c>
      <c r="B53" s="84"/>
      <c r="C53" s="84"/>
      <c r="D53" s="84"/>
      <c r="E53" s="84"/>
      <c r="F53" s="84"/>
      <c r="G53" s="84"/>
      <c r="H53" s="84"/>
      <c r="I53" s="110" t="s">
        <v>87</v>
      </c>
      <c r="J53" s="110" t="s">
        <v>88</v>
      </c>
      <c r="K53" s="110" t="s">
        <v>89</v>
      </c>
      <c r="L53" s="110" t="s">
        <v>90</v>
      </c>
      <c r="M53" s="110" t="s">
        <v>91</v>
      </c>
      <c r="P53" s="110" t="s">
        <v>92</v>
      </c>
      <c r="Q53" s="111"/>
      <c r="S53" s="112" t="s">
        <v>93</v>
      </c>
      <c r="T53" s="113"/>
      <c r="U53" s="113"/>
      <c r="V53" s="114"/>
      <c r="W53" s="112" t="s">
        <v>84</v>
      </c>
      <c r="X53" s="113"/>
      <c r="Y53" s="114"/>
      <c r="Z53" s="112" t="s">
        <v>85</v>
      </c>
      <c r="AA53" s="113"/>
      <c r="AB53" s="114"/>
    </row>
    <row r="54" spans="1:28" x14ac:dyDescent="0.25">
      <c r="A54" s="84"/>
      <c r="B54" s="84"/>
      <c r="C54" s="84"/>
      <c r="D54" s="84"/>
      <c r="E54" s="84"/>
      <c r="F54" s="84"/>
      <c r="G54" s="84"/>
      <c r="H54" s="84"/>
      <c r="I54" s="115"/>
      <c r="J54" s="115"/>
      <c r="K54" s="110"/>
      <c r="L54" s="110"/>
      <c r="M54" s="110"/>
      <c r="P54" s="110"/>
      <c r="Q54" s="4" t="s">
        <v>94</v>
      </c>
      <c r="S54" s="116"/>
      <c r="T54" s="75"/>
      <c r="U54" s="75"/>
      <c r="V54" s="117"/>
      <c r="W54" s="118" t="s">
        <v>95</v>
      </c>
      <c r="X54" s="75"/>
      <c r="Y54" s="117"/>
      <c r="Z54" s="118" t="s">
        <v>96</v>
      </c>
      <c r="AA54" s="75"/>
      <c r="AB54" s="117"/>
    </row>
    <row r="55" spans="1:28" ht="12.5" customHeight="1" x14ac:dyDescent="0.25">
      <c r="I55" s="115"/>
      <c r="J55" s="115"/>
      <c r="K55" s="110"/>
      <c r="L55" s="110"/>
      <c r="M55" s="110"/>
      <c r="P55" s="110"/>
      <c r="Q55" s="4" t="s">
        <v>97</v>
      </c>
      <c r="S55" s="116"/>
      <c r="T55" s="75"/>
      <c r="U55" s="119" t="s">
        <v>98</v>
      </c>
      <c r="V55" s="117"/>
      <c r="W55" s="120"/>
      <c r="X55" s="119" t="s">
        <v>98</v>
      </c>
      <c r="Y55" s="117"/>
      <c r="Z55" s="120"/>
      <c r="AA55" s="119" t="s">
        <v>98</v>
      </c>
      <c r="AB55" s="117"/>
    </row>
    <row r="56" spans="1:28" x14ac:dyDescent="0.25">
      <c r="I56" s="115"/>
      <c r="J56" s="115"/>
      <c r="K56" s="110"/>
      <c r="L56" s="110"/>
      <c r="M56" s="110"/>
      <c r="P56" s="110"/>
      <c r="Q56" s="121" t="s">
        <v>99</v>
      </c>
      <c r="S56" s="122" t="s">
        <v>49</v>
      </c>
      <c r="T56" s="123"/>
      <c r="U56" s="119"/>
      <c r="V56" s="117"/>
      <c r="W56" s="120"/>
      <c r="X56" s="119"/>
      <c r="Y56" s="117"/>
      <c r="Z56" s="120"/>
      <c r="AA56" s="119"/>
      <c r="AB56" s="117"/>
    </row>
    <row r="57" spans="1:28" ht="25" x14ac:dyDescent="0.25">
      <c r="A57" s="15" t="s">
        <v>100</v>
      </c>
      <c r="B57" s="124" t="s">
        <v>101</v>
      </c>
      <c r="C57" s="124"/>
      <c r="D57" s="124"/>
      <c r="E57" s="124"/>
      <c r="F57" s="124"/>
      <c r="G57" s="124"/>
      <c r="H57" s="124"/>
      <c r="I57" s="93" t="s">
        <v>102</v>
      </c>
      <c r="J57" s="93" t="s">
        <v>102</v>
      </c>
      <c r="K57" s="125"/>
      <c r="L57" s="125"/>
      <c r="M57" s="125"/>
      <c r="N57" s="93" t="s">
        <v>103</v>
      </c>
      <c r="O57" s="93" t="s">
        <v>104</v>
      </c>
      <c r="P57" s="93" t="s">
        <v>105</v>
      </c>
      <c r="Q57" s="93" t="s">
        <v>102</v>
      </c>
      <c r="R57" s="93" t="s">
        <v>106</v>
      </c>
      <c r="S57" s="122"/>
      <c r="T57" s="123" t="s">
        <v>97</v>
      </c>
      <c r="U57" s="119"/>
      <c r="V57" s="126" t="s">
        <v>107</v>
      </c>
      <c r="W57" s="120"/>
      <c r="X57" s="119"/>
      <c r="Y57" s="126" t="s">
        <v>107</v>
      </c>
      <c r="Z57" s="120"/>
      <c r="AA57" s="119"/>
      <c r="AB57" s="126" t="s">
        <v>107</v>
      </c>
    </row>
    <row r="58" spans="1:28" ht="13" thickBot="1" x14ac:dyDescent="0.3">
      <c r="A58" s="127">
        <v>1</v>
      </c>
      <c r="B58" s="128">
        <v>2</v>
      </c>
      <c r="C58" s="128"/>
      <c r="D58" s="128"/>
      <c r="E58" s="128"/>
      <c r="F58" s="128"/>
      <c r="G58" s="128"/>
      <c r="H58" s="128"/>
      <c r="I58" s="129">
        <v>4</v>
      </c>
      <c r="J58" s="129">
        <v>5</v>
      </c>
      <c r="K58" s="129"/>
      <c r="L58" s="129"/>
      <c r="M58" s="129"/>
      <c r="N58" s="129">
        <v>6</v>
      </c>
      <c r="O58" s="129">
        <v>7</v>
      </c>
      <c r="P58" s="129">
        <v>8</v>
      </c>
      <c r="Q58" s="129">
        <v>9</v>
      </c>
      <c r="R58" s="129">
        <v>10</v>
      </c>
      <c r="S58" s="129">
        <v>11</v>
      </c>
      <c r="T58" s="129">
        <v>12</v>
      </c>
      <c r="U58" s="129">
        <v>13</v>
      </c>
      <c r="V58" s="129">
        <v>14</v>
      </c>
      <c r="W58" s="129">
        <v>15</v>
      </c>
      <c r="X58" s="129">
        <v>16</v>
      </c>
      <c r="Y58" s="129">
        <v>17</v>
      </c>
      <c r="Z58" s="129">
        <v>18</v>
      </c>
      <c r="AA58" s="129">
        <v>19</v>
      </c>
      <c r="AB58" s="129">
        <v>20</v>
      </c>
    </row>
    <row r="59" spans="1:28" x14ac:dyDescent="0.25">
      <c r="A59" s="130">
        <v>1</v>
      </c>
      <c r="B59" s="103" t="s">
        <v>108</v>
      </c>
      <c r="C59" s="103"/>
      <c r="D59" s="103"/>
      <c r="E59" s="103"/>
      <c r="F59" s="103"/>
      <c r="G59" s="103"/>
      <c r="H59" s="103"/>
      <c r="I59" s="131">
        <v>0.24</v>
      </c>
      <c r="J59" s="131">
        <v>0.35</v>
      </c>
      <c r="K59" s="131">
        <v>0.25</v>
      </c>
      <c r="L59" s="131"/>
      <c r="M59" s="131">
        <v>0.25</v>
      </c>
      <c r="N59" s="132">
        <v>6.6</v>
      </c>
      <c r="O59" s="133">
        <v>2.3E-2</v>
      </c>
      <c r="P59" s="132">
        <v>0</v>
      </c>
      <c r="Q59" s="134">
        <f>1/(((N59*0.01)/O59)+0.17)+P59</f>
        <v>0.32899442139894147</v>
      </c>
      <c r="R59" s="135">
        <v>1</v>
      </c>
      <c r="S59" s="131">
        <f>K25-(K25*P25)</f>
        <v>217.82062500000001</v>
      </c>
      <c r="T59" s="136">
        <f>Q59</f>
        <v>0.32899442139894147</v>
      </c>
      <c r="U59" s="137">
        <f>S59*R59*Q59</f>
        <v>71.661770490630815</v>
      </c>
      <c r="V59" s="131" t="str">
        <f t="shared" ref="V59:V75" si="10">IF(Q59&gt;I59,"ACHTUNG!","")</f>
        <v>ACHTUNG!</v>
      </c>
      <c r="W59" s="131">
        <v>0.28000000000000003</v>
      </c>
      <c r="X59" s="131">
        <f>S59*R59*W59</f>
        <v>60.989775000000009</v>
      </c>
      <c r="Y59" s="131" t="str">
        <f t="shared" ref="Y59:Y73" si="11">IF(Q59&gt;I59,"ACHTUNG!","")</f>
        <v>ACHTUNG!</v>
      </c>
      <c r="Z59" s="131">
        <f>W59*0.75</f>
        <v>0.21000000000000002</v>
      </c>
      <c r="AA59" s="131">
        <f>S59*R59*Z59</f>
        <v>45.742331250000007</v>
      </c>
      <c r="AB59" s="131" t="str">
        <f t="shared" ref="AB59:AB75" si="12">IF(Q59&gt;I59,"ACHTUNG!","")</f>
        <v>ACHTUNG!</v>
      </c>
    </row>
    <row r="60" spans="1:28" x14ac:dyDescent="0.25">
      <c r="A60" s="125">
        <v>2</v>
      </c>
      <c r="B60" s="89" t="s">
        <v>109</v>
      </c>
      <c r="C60" s="89"/>
      <c r="D60" s="89"/>
      <c r="E60" s="89"/>
      <c r="F60" s="89"/>
      <c r="G60" s="89"/>
      <c r="H60" s="89"/>
      <c r="I60" s="93">
        <v>1.3</v>
      </c>
      <c r="J60" s="93">
        <v>1.9</v>
      </c>
      <c r="K60" s="93">
        <v>1.4</v>
      </c>
      <c r="L60" s="93"/>
      <c r="M60" s="93">
        <v>1.4</v>
      </c>
      <c r="N60" s="138"/>
      <c r="O60" s="139"/>
      <c r="P60" s="138"/>
      <c r="Q60" s="140">
        <v>1.3</v>
      </c>
      <c r="R60" s="141">
        <v>1</v>
      </c>
      <c r="S60" s="93">
        <f>K25*P25</f>
        <v>72.606875000000002</v>
      </c>
      <c r="T60" s="105">
        <f>Q60</f>
        <v>1.3</v>
      </c>
      <c r="U60" s="21">
        <f>S60*R60*Q60</f>
        <v>94.388937500000011</v>
      </c>
      <c r="V60" s="93" t="str">
        <f t="shared" si="10"/>
        <v/>
      </c>
      <c r="W60" s="93">
        <v>1.3</v>
      </c>
      <c r="X60" s="93">
        <f>S60*R60*W60</f>
        <v>94.388937500000011</v>
      </c>
      <c r="Y60" s="93" t="str">
        <f t="shared" si="11"/>
        <v/>
      </c>
      <c r="Z60" s="93">
        <f>W60*0.75</f>
        <v>0.97500000000000009</v>
      </c>
      <c r="AA60" s="93">
        <f>S60*R60*Z60</f>
        <v>70.791703125000012</v>
      </c>
      <c r="AB60" s="93" t="str">
        <f t="shared" si="12"/>
        <v/>
      </c>
    </row>
    <row r="61" spans="1:28" x14ac:dyDescent="0.25">
      <c r="A61" s="125" t="s">
        <v>110</v>
      </c>
      <c r="B61" s="89" t="s">
        <v>111</v>
      </c>
      <c r="C61" s="89"/>
      <c r="D61" s="89"/>
      <c r="E61" s="89"/>
      <c r="F61" s="89"/>
      <c r="G61" s="89"/>
      <c r="H61" s="89"/>
      <c r="I61" s="93">
        <v>1.4</v>
      </c>
      <c r="J61" s="93">
        <v>1.9</v>
      </c>
      <c r="K61" s="93"/>
      <c r="L61" s="93"/>
      <c r="M61" s="93"/>
      <c r="N61" s="138"/>
      <c r="O61" s="138"/>
      <c r="P61" s="138"/>
      <c r="Q61" s="142"/>
      <c r="R61" s="141"/>
      <c r="S61" s="93"/>
      <c r="T61" s="105"/>
      <c r="U61" s="21"/>
      <c r="V61" s="93" t="str">
        <f t="shared" si="10"/>
        <v/>
      </c>
      <c r="W61" s="93">
        <v>1.4</v>
      </c>
      <c r="X61" s="93"/>
      <c r="Y61" s="93" t="str">
        <f t="shared" si="11"/>
        <v/>
      </c>
      <c r="Z61" s="93">
        <f>W61*0.75</f>
        <v>1.0499999999999998</v>
      </c>
      <c r="AA61" s="93"/>
      <c r="AB61" s="93" t="str">
        <f t="shared" si="12"/>
        <v/>
      </c>
    </row>
    <row r="62" spans="1:28" x14ac:dyDescent="0.25">
      <c r="A62" s="125" t="s">
        <v>112</v>
      </c>
      <c r="B62" s="89" t="s">
        <v>113</v>
      </c>
      <c r="C62" s="89"/>
      <c r="D62" s="89"/>
      <c r="E62" s="89"/>
      <c r="F62" s="89"/>
      <c r="G62" s="89"/>
      <c r="H62" s="89"/>
      <c r="I62" s="93">
        <v>1.1000000000000001</v>
      </c>
      <c r="J62" s="143" t="s">
        <v>114</v>
      </c>
      <c r="K62" s="143"/>
      <c r="L62" s="143"/>
      <c r="M62" s="143"/>
      <c r="N62" s="138"/>
      <c r="O62" s="138"/>
      <c r="P62" s="138"/>
      <c r="Q62" s="142"/>
      <c r="R62" s="141"/>
      <c r="S62" s="93"/>
      <c r="T62" s="105"/>
      <c r="U62" s="21"/>
      <c r="V62" s="93" t="str">
        <f t="shared" si="10"/>
        <v/>
      </c>
      <c r="W62" s="93"/>
      <c r="X62" s="93"/>
      <c r="Y62" s="93" t="str">
        <f t="shared" si="11"/>
        <v/>
      </c>
      <c r="Z62" s="93"/>
      <c r="AA62" s="93"/>
      <c r="AB62" s="93" t="str">
        <f t="shared" si="12"/>
        <v/>
      </c>
    </row>
    <row r="63" spans="1:28" x14ac:dyDescent="0.25">
      <c r="A63" s="125" t="s">
        <v>115</v>
      </c>
      <c r="B63" s="89" t="s">
        <v>116</v>
      </c>
      <c r="C63" s="89"/>
      <c r="D63" s="89"/>
      <c r="E63" s="89"/>
      <c r="F63" s="89"/>
      <c r="G63" s="89"/>
      <c r="H63" s="89"/>
      <c r="I63" s="93">
        <v>1.5</v>
      </c>
      <c r="J63" s="93">
        <v>1.9</v>
      </c>
      <c r="K63" s="93"/>
      <c r="L63" s="93"/>
      <c r="M63" s="93"/>
      <c r="N63" s="138"/>
      <c r="O63" s="138"/>
      <c r="P63" s="138"/>
      <c r="Q63" s="142"/>
      <c r="R63" s="141"/>
      <c r="S63" s="93"/>
      <c r="T63" s="105"/>
      <c r="U63" s="21"/>
      <c r="V63" s="93" t="str">
        <f t="shared" si="10"/>
        <v/>
      </c>
      <c r="W63" s="93"/>
      <c r="X63" s="93"/>
      <c r="Y63" s="93" t="str">
        <f t="shared" si="11"/>
        <v/>
      </c>
      <c r="Z63" s="93"/>
      <c r="AA63" s="93"/>
      <c r="AB63" s="93" t="str">
        <f t="shared" si="12"/>
        <v/>
      </c>
    </row>
    <row r="64" spans="1:28" x14ac:dyDescent="0.25">
      <c r="A64" s="125" t="s">
        <v>117</v>
      </c>
      <c r="B64" s="89" t="s">
        <v>118</v>
      </c>
      <c r="C64" s="89"/>
      <c r="D64" s="89"/>
      <c r="E64" s="89"/>
      <c r="F64" s="89"/>
      <c r="G64" s="89"/>
      <c r="H64" s="89"/>
      <c r="I64" s="93">
        <v>2</v>
      </c>
      <c r="J64" s="93">
        <v>2.7</v>
      </c>
      <c r="K64" s="93"/>
      <c r="L64" s="93"/>
      <c r="M64" s="93"/>
      <c r="N64" s="138"/>
      <c r="O64" s="138"/>
      <c r="P64" s="138"/>
      <c r="Q64" s="142"/>
      <c r="R64" s="141"/>
      <c r="S64" s="93"/>
      <c r="T64" s="105"/>
      <c r="U64" s="21"/>
      <c r="V64" s="93" t="str">
        <f t="shared" si="10"/>
        <v/>
      </c>
      <c r="W64" s="93"/>
      <c r="X64" s="93"/>
      <c r="Y64" s="93" t="str">
        <f t="shared" si="11"/>
        <v/>
      </c>
      <c r="Z64" s="93"/>
      <c r="AA64" s="93"/>
      <c r="AB64" s="93" t="str">
        <f t="shared" si="12"/>
        <v/>
      </c>
    </row>
    <row r="65" spans="1:28" x14ac:dyDescent="0.25">
      <c r="A65" s="125" t="s">
        <v>119</v>
      </c>
      <c r="B65" s="89" t="s">
        <v>120</v>
      </c>
      <c r="C65" s="89"/>
      <c r="D65" s="89"/>
      <c r="E65" s="89"/>
      <c r="F65" s="89"/>
      <c r="G65" s="89"/>
      <c r="H65" s="89"/>
      <c r="I65" s="93">
        <v>1.6</v>
      </c>
      <c r="J65" s="93">
        <v>1.9</v>
      </c>
      <c r="K65" s="93"/>
      <c r="L65" s="93"/>
      <c r="M65" s="93"/>
      <c r="N65" s="138"/>
      <c r="O65" s="138"/>
      <c r="P65" s="138"/>
      <c r="Q65" s="142"/>
      <c r="R65" s="141"/>
      <c r="S65" s="93"/>
      <c r="T65" s="105"/>
      <c r="U65" s="21"/>
      <c r="V65" s="93" t="str">
        <f t="shared" si="10"/>
        <v/>
      </c>
      <c r="W65" s="93"/>
      <c r="X65" s="93"/>
      <c r="Y65" s="93" t="str">
        <f t="shared" si="11"/>
        <v/>
      </c>
      <c r="Z65" s="93"/>
      <c r="AA65" s="93"/>
      <c r="AB65" s="93" t="str">
        <f t="shared" si="12"/>
        <v/>
      </c>
    </row>
    <row r="66" spans="1:28" x14ac:dyDescent="0.25">
      <c r="A66" s="125">
        <v>3</v>
      </c>
      <c r="B66" s="89" t="s">
        <v>121</v>
      </c>
      <c r="C66" s="89"/>
      <c r="D66" s="89"/>
      <c r="E66" s="89"/>
      <c r="F66" s="89"/>
      <c r="G66" s="89"/>
      <c r="H66" s="89"/>
      <c r="I66" s="93">
        <v>2</v>
      </c>
      <c r="J66" s="93">
        <v>2.8</v>
      </c>
      <c r="K66" s="93"/>
      <c r="L66" s="93"/>
      <c r="M66" s="93"/>
      <c r="N66" s="138"/>
      <c r="O66" s="138"/>
      <c r="P66" s="138"/>
      <c r="Q66" s="142"/>
      <c r="R66" s="141"/>
      <c r="S66" s="93"/>
      <c r="T66" s="105"/>
      <c r="U66" s="21"/>
      <c r="V66" s="93" t="str">
        <f t="shared" si="10"/>
        <v/>
      </c>
      <c r="W66" s="93">
        <v>1.4</v>
      </c>
      <c r="X66" s="93"/>
      <c r="Y66" s="93" t="str">
        <f t="shared" si="11"/>
        <v/>
      </c>
      <c r="Z66" s="93">
        <f>W66*0.75</f>
        <v>1.0499999999999998</v>
      </c>
      <c r="AA66" s="93"/>
      <c r="AB66" s="93" t="str">
        <f t="shared" si="12"/>
        <v/>
      </c>
    </row>
    <row r="67" spans="1:28" x14ac:dyDescent="0.25">
      <c r="A67" s="125" t="s">
        <v>122</v>
      </c>
      <c r="B67" s="89" t="s">
        <v>123</v>
      </c>
      <c r="C67" s="89"/>
      <c r="D67" s="89"/>
      <c r="E67" s="89"/>
      <c r="F67" s="89"/>
      <c r="G67" s="89"/>
      <c r="H67" s="89"/>
      <c r="I67" s="93">
        <v>1.6</v>
      </c>
      <c r="J67" s="143" t="s">
        <v>114</v>
      </c>
      <c r="K67" s="143"/>
      <c r="L67" s="143"/>
      <c r="M67" s="143"/>
      <c r="N67" s="138"/>
      <c r="O67" s="138"/>
      <c r="P67" s="138"/>
      <c r="Q67" s="142"/>
      <c r="R67" s="141"/>
      <c r="S67" s="93"/>
      <c r="T67" s="105"/>
      <c r="U67" s="21"/>
      <c r="V67" s="93" t="str">
        <f t="shared" si="10"/>
        <v/>
      </c>
      <c r="W67" s="93"/>
      <c r="X67" s="93"/>
      <c r="Y67" s="93" t="str">
        <f t="shared" si="11"/>
        <v/>
      </c>
      <c r="Z67" s="93"/>
      <c r="AA67" s="93"/>
      <c r="AB67" s="93" t="str">
        <f t="shared" si="12"/>
        <v/>
      </c>
    </row>
    <row r="68" spans="1:28" x14ac:dyDescent="0.25">
      <c r="A68" s="125" t="s">
        <v>124</v>
      </c>
      <c r="B68" s="89" t="s">
        <v>125</v>
      </c>
      <c r="C68" s="89"/>
      <c r="D68" s="89"/>
      <c r="E68" s="89"/>
      <c r="F68" s="89"/>
      <c r="G68" s="89"/>
      <c r="H68" s="89"/>
      <c r="I68" s="93">
        <v>2.2999999999999998</v>
      </c>
      <c r="J68" s="93">
        <v>3</v>
      </c>
      <c r="K68" s="93"/>
      <c r="L68" s="93"/>
      <c r="M68" s="93"/>
      <c r="N68" s="138"/>
      <c r="O68" s="138"/>
      <c r="P68" s="138"/>
      <c r="Q68" s="142"/>
      <c r="R68" s="141"/>
      <c r="S68" s="93"/>
      <c r="T68" s="105"/>
      <c r="U68" s="21"/>
      <c r="V68" s="93" t="str">
        <f t="shared" si="10"/>
        <v/>
      </c>
      <c r="W68" s="93"/>
      <c r="X68" s="93"/>
      <c r="Y68" s="93" t="str">
        <f t="shared" si="11"/>
        <v/>
      </c>
      <c r="Z68" s="93"/>
      <c r="AA68" s="93"/>
      <c r="AB68" s="93" t="str">
        <f t="shared" si="12"/>
        <v/>
      </c>
    </row>
    <row r="69" spans="1:28" x14ac:dyDescent="0.25">
      <c r="A69" s="125">
        <v>4</v>
      </c>
      <c r="B69" s="144" t="s">
        <v>126</v>
      </c>
      <c r="C69" s="144"/>
      <c r="D69" s="144"/>
      <c r="E69" s="144"/>
      <c r="F69" s="144"/>
      <c r="G69" s="144"/>
      <c r="H69" s="144"/>
      <c r="I69" s="145">
        <v>0.24</v>
      </c>
      <c r="J69" s="145">
        <v>0.35</v>
      </c>
      <c r="K69" s="146">
        <v>0.25</v>
      </c>
      <c r="L69" s="146"/>
      <c r="M69" s="146">
        <v>0.2</v>
      </c>
      <c r="N69" s="92">
        <v>16</v>
      </c>
      <c r="O69" s="147">
        <v>2.3E-2</v>
      </c>
      <c r="P69" s="92">
        <v>0.02</v>
      </c>
      <c r="Q69" s="142">
        <f>1/(((N69*0.01)/O69)+0.17)+P69</f>
        <v>0.16032090781526445</v>
      </c>
      <c r="R69" s="141">
        <v>1</v>
      </c>
      <c r="S69" s="93">
        <f>L25</f>
        <v>246.68711236967772</v>
      </c>
      <c r="T69" s="105">
        <f>Q69</f>
        <v>0.16032090781526445</v>
      </c>
      <c r="U69" s="21">
        <f>S69*R69*Q69</f>
        <v>39.549101801432883</v>
      </c>
      <c r="V69" s="93" t="str">
        <f t="shared" si="10"/>
        <v/>
      </c>
      <c r="W69" s="93">
        <v>0.28000000000000003</v>
      </c>
      <c r="X69" s="93">
        <f>S69*R69*W69</f>
        <v>69.072391463509774</v>
      </c>
      <c r="Y69" s="93" t="str">
        <f t="shared" si="11"/>
        <v/>
      </c>
      <c r="Z69" s="93">
        <f>W69*0.75</f>
        <v>0.21000000000000002</v>
      </c>
      <c r="AA69" s="93">
        <f>S69*R69*Z69</f>
        <v>51.804293597632324</v>
      </c>
      <c r="AB69" s="93" t="str">
        <f t="shared" si="12"/>
        <v/>
      </c>
    </row>
    <row r="70" spans="1:28" x14ac:dyDescent="0.25">
      <c r="A70" s="125"/>
      <c r="B70" s="144"/>
      <c r="C70" s="144"/>
      <c r="D70" s="144"/>
      <c r="E70" s="144"/>
      <c r="F70" s="144"/>
      <c r="G70" s="144"/>
      <c r="H70" s="144"/>
      <c r="I70" s="148"/>
      <c r="J70" s="148"/>
      <c r="K70" s="149"/>
      <c r="L70" s="149"/>
      <c r="M70" s="149"/>
      <c r="N70" s="141"/>
      <c r="O70" s="141"/>
      <c r="P70" s="141"/>
      <c r="Q70" s="142"/>
      <c r="R70" s="141"/>
      <c r="S70" s="93"/>
      <c r="T70" s="105"/>
      <c r="U70" s="21"/>
      <c r="V70" s="93" t="str">
        <f t="shared" si="10"/>
        <v/>
      </c>
      <c r="W70" s="93"/>
      <c r="X70" s="93"/>
      <c r="Y70" s="93" t="str">
        <f t="shared" si="11"/>
        <v/>
      </c>
      <c r="Z70" s="93"/>
      <c r="AA70" s="93"/>
      <c r="AB70" s="93" t="str">
        <f t="shared" si="12"/>
        <v/>
      </c>
    </row>
    <row r="71" spans="1:28" x14ac:dyDescent="0.25">
      <c r="A71" s="125" t="s">
        <v>127</v>
      </c>
      <c r="B71" s="89" t="s">
        <v>128</v>
      </c>
      <c r="C71" s="89"/>
      <c r="D71" s="89"/>
      <c r="E71" s="89"/>
      <c r="F71" s="89"/>
      <c r="G71" s="89"/>
      <c r="H71" s="89"/>
      <c r="I71" s="93">
        <v>0.2</v>
      </c>
      <c r="J71" s="93">
        <v>0.35</v>
      </c>
      <c r="K71" s="93"/>
      <c r="L71" s="93"/>
      <c r="M71" s="93"/>
      <c r="N71" s="141"/>
      <c r="O71" s="141"/>
      <c r="P71" s="141"/>
      <c r="Q71" s="142"/>
      <c r="R71" s="141"/>
      <c r="S71" s="93"/>
      <c r="T71" s="105"/>
      <c r="U71" s="21"/>
      <c r="V71" s="93" t="str">
        <f t="shared" si="10"/>
        <v/>
      </c>
      <c r="W71" s="93">
        <v>0.28000000000000003</v>
      </c>
      <c r="X71" s="93"/>
      <c r="Y71" s="93" t="str">
        <f t="shared" si="11"/>
        <v/>
      </c>
      <c r="Z71" s="93">
        <f>W71*0.75</f>
        <v>0.21000000000000002</v>
      </c>
      <c r="AA71" s="93"/>
      <c r="AB71" s="93" t="str">
        <f t="shared" si="12"/>
        <v/>
      </c>
    </row>
    <row r="72" spans="1:28" ht="12.75" customHeight="1" x14ac:dyDescent="0.25">
      <c r="A72" s="125">
        <v>5</v>
      </c>
      <c r="B72" s="150" t="s">
        <v>129</v>
      </c>
      <c r="C72" s="151"/>
      <c r="D72" s="151"/>
      <c r="E72" s="151"/>
      <c r="F72" s="151"/>
      <c r="G72" s="151"/>
      <c r="H72" s="152"/>
      <c r="I72" s="146">
        <v>0.3</v>
      </c>
      <c r="J72" s="153" t="s">
        <v>114</v>
      </c>
      <c r="K72" s="146">
        <v>0.4</v>
      </c>
      <c r="L72" s="146"/>
      <c r="M72" s="146">
        <v>0.3</v>
      </c>
      <c r="N72" s="92">
        <v>8</v>
      </c>
      <c r="O72" s="147">
        <v>2.4E-2</v>
      </c>
      <c r="P72" s="92">
        <v>0</v>
      </c>
      <c r="Q72" s="142">
        <f>1/(((N72*0.01)/O72)+0.17)+P72</f>
        <v>0.28544243577545192</v>
      </c>
      <c r="R72" s="141">
        <v>1</v>
      </c>
      <c r="S72" s="93">
        <f>M25</f>
        <v>130.15195</v>
      </c>
      <c r="T72" s="105">
        <f>Q72</f>
        <v>0.28544243577545192</v>
      </c>
      <c r="U72" s="21">
        <f>S72*R72*Q72</f>
        <v>37.15088962892483</v>
      </c>
      <c r="V72" s="93" t="str">
        <f t="shared" si="10"/>
        <v/>
      </c>
      <c r="W72" s="93">
        <v>0.35</v>
      </c>
      <c r="X72" s="93">
        <f>S72*R72*W72</f>
        <v>45.553182499999998</v>
      </c>
      <c r="Y72" s="93" t="str">
        <f t="shared" si="11"/>
        <v/>
      </c>
      <c r="Z72" s="93">
        <f>W72*0.75</f>
        <v>0.26249999999999996</v>
      </c>
      <c r="AA72" s="93">
        <f>S72*R72*Z72</f>
        <v>34.164886874999993</v>
      </c>
      <c r="AB72" s="93" t="str">
        <f t="shared" si="12"/>
        <v/>
      </c>
    </row>
    <row r="73" spans="1:28" x14ac:dyDescent="0.25">
      <c r="A73" s="125"/>
      <c r="B73" s="154"/>
      <c r="C73" s="88"/>
      <c r="D73" s="88"/>
      <c r="E73" s="88"/>
      <c r="F73" s="88"/>
      <c r="G73" s="88"/>
      <c r="H73" s="155"/>
      <c r="I73" s="156"/>
      <c r="J73" s="157"/>
      <c r="K73" s="158"/>
      <c r="L73" s="158"/>
      <c r="M73" s="158"/>
      <c r="N73" s="141"/>
      <c r="O73" s="141"/>
      <c r="P73" s="141"/>
      <c r="Q73" s="141"/>
      <c r="R73" s="141"/>
      <c r="S73" s="93"/>
      <c r="T73" s="105"/>
      <c r="U73" s="21"/>
      <c r="V73" s="93" t="str">
        <f t="shared" si="10"/>
        <v/>
      </c>
      <c r="W73" s="93"/>
      <c r="X73" s="93"/>
      <c r="Y73" s="93" t="str">
        <f t="shared" si="11"/>
        <v/>
      </c>
      <c r="Z73" s="93"/>
      <c r="AA73" s="93"/>
      <c r="AB73" s="93" t="str">
        <f t="shared" si="12"/>
        <v/>
      </c>
    </row>
    <row r="74" spans="1:28" x14ac:dyDescent="0.25">
      <c r="A74" s="125" t="s">
        <v>130</v>
      </c>
      <c r="B74" s="89" t="s">
        <v>131</v>
      </c>
      <c r="C74" s="89"/>
      <c r="D74" s="89"/>
      <c r="E74" s="89"/>
      <c r="F74" s="89"/>
      <c r="G74" s="89"/>
      <c r="H74" s="89"/>
      <c r="I74" s="93">
        <v>0.5</v>
      </c>
      <c r="J74" s="143" t="s">
        <v>114</v>
      </c>
      <c r="K74" s="143"/>
      <c r="L74" s="143"/>
      <c r="M74" s="143"/>
      <c r="N74" s="141"/>
      <c r="O74" s="141"/>
      <c r="P74" s="141"/>
      <c r="Q74" s="141"/>
      <c r="R74" s="141"/>
      <c r="S74" s="93"/>
      <c r="T74" s="105"/>
      <c r="U74" s="21"/>
      <c r="V74" s="93" t="str">
        <f t="shared" si="10"/>
        <v/>
      </c>
      <c r="W74" s="93">
        <v>0.28000000000000003</v>
      </c>
      <c r="X74" s="93"/>
      <c r="Y74" s="93"/>
      <c r="Z74" s="93">
        <f>W74*0.75</f>
        <v>0.21000000000000002</v>
      </c>
      <c r="AA74" s="93"/>
      <c r="AB74" s="93" t="str">
        <f t="shared" si="12"/>
        <v/>
      </c>
    </row>
    <row r="75" spans="1:28" x14ac:dyDescent="0.25">
      <c r="A75" s="125" t="s">
        <v>132</v>
      </c>
      <c r="B75" s="89" t="s">
        <v>133</v>
      </c>
      <c r="C75" s="89"/>
      <c r="D75" s="89"/>
      <c r="E75" s="89"/>
      <c r="F75" s="89"/>
      <c r="G75" s="89"/>
      <c r="H75" s="89"/>
      <c r="I75" s="93">
        <v>0.24</v>
      </c>
      <c r="J75" s="93">
        <v>0.35</v>
      </c>
      <c r="K75" s="93"/>
      <c r="L75" s="93"/>
      <c r="M75" s="93"/>
      <c r="N75" s="141"/>
      <c r="O75" s="159"/>
      <c r="P75" s="141"/>
      <c r="Q75" s="141"/>
      <c r="R75" s="141"/>
      <c r="S75" s="93"/>
      <c r="T75" s="105"/>
      <c r="U75" s="21"/>
      <c r="V75" s="93" t="str">
        <f t="shared" si="10"/>
        <v/>
      </c>
      <c r="W75" s="93"/>
      <c r="X75" s="93"/>
      <c r="Y75" s="93" t="str">
        <f>IF(W75&gt;Q75,"ACHTUNG!","")</f>
        <v/>
      </c>
      <c r="Z75" s="93"/>
      <c r="AA75" s="93"/>
      <c r="AB75" s="93" t="str">
        <f t="shared" si="12"/>
        <v/>
      </c>
    </row>
    <row r="76" spans="1:28" x14ac:dyDescent="0.25">
      <c r="A76" s="15" t="s">
        <v>134</v>
      </c>
      <c r="B76" s="160" t="s">
        <v>135</v>
      </c>
      <c r="C76" s="161"/>
      <c r="D76" s="161"/>
      <c r="E76" s="161"/>
      <c r="F76" s="161"/>
      <c r="G76" s="161"/>
      <c r="H76" s="162"/>
      <c r="I76" s="93"/>
      <c r="J76" s="93"/>
      <c r="K76" s="93"/>
      <c r="L76" s="93"/>
      <c r="M76" s="93"/>
      <c r="N76" s="15"/>
      <c r="O76" s="15"/>
      <c r="P76" s="92">
        <v>0.05</v>
      </c>
      <c r="Q76" s="15"/>
      <c r="R76" s="15"/>
      <c r="S76" s="163">
        <f>K25+L25+M25</f>
        <v>667.26656236967779</v>
      </c>
      <c r="T76" s="163"/>
      <c r="U76" s="21">
        <f>S76*P76</f>
        <v>33.363328118483892</v>
      </c>
      <c r="V76" s="93"/>
      <c r="W76" s="93"/>
      <c r="X76" s="21">
        <f>S76*P76</f>
        <v>33.363328118483892</v>
      </c>
      <c r="Y76" s="93"/>
      <c r="Z76" s="93"/>
      <c r="AA76" s="21">
        <f>S76*P76</f>
        <v>33.363328118483892</v>
      </c>
      <c r="AB76" s="93"/>
    </row>
    <row r="77" spans="1:28" x14ac:dyDescent="0.25">
      <c r="A77" s="15"/>
      <c r="B77" s="164" t="s">
        <v>136</v>
      </c>
      <c r="C77" s="165"/>
      <c r="D77" s="165"/>
      <c r="E77" s="165"/>
      <c r="F77" s="165"/>
      <c r="G77" s="165"/>
      <c r="H77" s="165"/>
      <c r="I77" s="165"/>
      <c r="J77" s="165"/>
      <c r="K77" s="165"/>
      <c r="L77" s="166"/>
      <c r="N77" s="165"/>
      <c r="O77" s="165"/>
      <c r="P77" s="165"/>
      <c r="Q77" s="165"/>
      <c r="R77" s="165"/>
      <c r="S77" s="167"/>
      <c r="T77" s="167"/>
      <c r="U77" s="168">
        <f>SUM(U59:U76)/S76</f>
        <v>0.41379868722763941</v>
      </c>
      <c r="V77" s="169" t="str">
        <f>IF(U77&lt;Q83,"i.O","")</f>
        <v/>
      </c>
      <c r="W77" s="170"/>
      <c r="X77" s="168">
        <f>SUM(X59:X76)/S76</f>
        <v>0.45464231491630253</v>
      </c>
      <c r="Y77" s="169"/>
      <c r="Z77" s="170"/>
      <c r="AA77" s="168">
        <f>SUM(AA59:AA76)/S76</f>
        <v>0.35348173618722684</v>
      </c>
      <c r="AB77" s="169"/>
    </row>
    <row r="78" spans="1:28" ht="26" x14ac:dyDescent="0.35">
      <c r="L78" s="171">
        <f>0.38+0.05/R25</f>
        <v>0.44630574963606262</v>
      </c>
      <c r="M78" s="15" t="s">
        <v>137</v>
      </c>
      <c r="S78" s="172"/>
      <c r="T78" s="173"/>
      <c r="U78" s="173"/>
      <c r="V78" s="174"/>
      <c r="W78" s="175" t="s">
        <v>138</v>
      </c>
      <c r="X78" s="176">
        <f>1-(U77/X77)</f>
        <v>8.9836837330423691E-2</v>
      </c>
      <c r="Y78" s="177" t="str">
        <f>IF(X78&lt;0.01,"ACHTUNG!","Alles Gut")</f>
        <v>Alles Gut</v>
      </c>
      <c r="Z78" s="172"/>
      <c r="AA78" s="176">
        <f>1-(U77/AA77)</f>
        <v>-0.17063668321597469</v>
      </c>
      <c r="AB78" s="177" t="str">
        <f>IF(AA78&lt;0.01,"ACHTUNG!","Alles Gut")</f>
        <v>ACHTUNG!</v>
      </c>
    </row>
    <row r="79" spans="1:28" ht="12.75" customHeight="1" x14ac:dyDescent="0.25">
      <c r="I79" s="2" t="s">
        <v>139</v>
      </c>
      <c r="K79" s="2" t="str">
        <f>IF(Q59&gt;K59,"ACHTUNG!","")</f>
        <v>ACHTUNG!</v>
      </c>
      <c r="L79" s="15" t="str">
        <f>IF(U77&gt;L78,"ACHTUNG!","")</f>
        <v/>
      </c>
      <c r="M79" s="15" t="str">
        <f>IF(U77&gt;M80,"ACHTUNG!","")</f>
        <v/>
      </c>
      <c r="S79" s="178"/>
      <c r="T79" s="178"/>
      <c r="U79" s="178"/>
      <c r="V79" s="178"/>
      <c r="W79" s="178"/>
      <c r="X79" s="178"/>
      <c r="Y79" s="178"/>
      <c r="Z79" s="178"/>
      <c r="AA79" s="178"/>
      <c r="AB79" s="178"/>
    </row>
    <row r="80" spans="1:28" ht="12.75" customHeight="1" x14ac:dyDescent="0.25">
      <c r="B80" s="160" t="s">
        <v>140</v>
      </c>
      <c r="C80" s="161"/>
      <c r="D80" s="161"/>
      <c r="E80" s="161"/>
      <c r="F80" s="161"/>
      <c r="G80" s="161"/>
      <c r="H80" s="162"/>
      <c r="I80" s="93">
        <v>1</v>
      </c>
      <c r="L80" s="15" t="s">
        <v>141</v>
      </c>
      <c r="M80" s="171">
        <f>0.53+0.1/R25</f>
        <v>0.66261149927212526</v>
      </c>
      <c r="S80" s="178"/>
      <c r="T80" s="178"/>
      <c r="U80" s="178"/>
      <c r="V80" s="178"/>
      <c r="W80" s="178"/>
      <c r="X80" s="178"/>
      <c r="Y80" s="178"/>
      <c r="Z80" s="178"/>
      <c r="AA80" s="178"/>
      <c r="AB80" s="178"/>
    </row>
    <row r="81" spans="2:22" x14ac:dyDescent="0.25">
      <c r="B81" s="160" t="s">
        <v>142</v>
      </c>
      <c r="C81" s="161"/>
      <c r="D81" s="161"/>
      <c r="E81" s="161"/>
      <c r="F81" s="161"/>
      <c r="G81" s="161"/>
      <c r="H81" s="162"/>
      <c r="I81" s="93">
        <v>0.8</v>
      </c>
      <c r="S81" s="178"/>
      <c r="T81" s="178"/>
    </row>
    <row r="82" spans="2:22" x14ac:dyDescent="0.25">
      <c r="B82" s="179" t="s">
        <v>143</v>
      </c>
      <c r="C82" s="180"/>
      <c r="D82" s="180"/>
      <c r="E82" s="180"/>
      <c r="F82" s="180"/>
      <c r="G82" s="180"/>
      <c r="H82" s="181"/>
      <c r="I82" s="182">
        <v>0.5</v>
      </c>
      <c r="O82" s="2" t="s">
        <v>144</v>
      </c>
      <c r="T82" s="178"/>
    </row>
    <row r="83" spans="2:22" x14ac:dyDescent="0.25">
      <c r="B83" s="179" t="s">
        <v>145</v>
      </c>
      <c r="C83" s="180"/>
      <c r="D83" s="180"/>
      <c r="E83" s="180"/>
      <c r="F83" s="180"/>
      <c r="G83" s="180"/>
      <c r="H83" s="181"/>
      <c r="I83" s="97"/>
      <c r="P83" s="2" t="s">
        <v>146</v>
      </c>
      <c r="Q83" s="76">
        <v>0.4</v>
      </c>
      <c r="R83" s="2" t="s">
        <v>147</v>
      </c>
      <c r="T83" s="178"/>
    </row>
    <row r="84" spans="2:22" x14ac:dyDescent="0.25">
      <c r="B84" s="183" t="s">
        <v>148</v>
      </c>
      <c r="C84" s="184"/>
      <c r="D84" s="184"/>
      <c r="E84" s="184"/>
      <c r="F84" s="184"/>
      <c r="G84" s="184"/>
      <c r="H84" s="185"/>
      <c r="I84" s="177">
        <v>0.8</v>
      </c>
      <c r="P84" s="2" t="s">
        <v>149</v>
      </c>
      <c r="Q84" s="76">
        <v>0.5</v>
      </c>
      <c r="R84" s="2" t="s">
        <v>147</v>
      </c>
      <c r="T84" s="178"/>
    </row>
    <row r="85" spans="2:22" x14ac:dyDescent="0.25">
      <c r="B85" s="183" t="s">
        <v>150</v>
      </c>
      <c r="C85" s="184"/>
      <c r="D85" s="184"/>
      <c r="E85" s="184"/>
      <c r="F85" s="184"/>
      <c r="G85" s="184"/>
      <c r="H85" s="185"/>
      <c r="I85" s="97">
        <v>0.7</v>
      </c>
      <c r="O85" s="2" t="s">
        <v>151</v>
      </c>
      <c r="Q85" s="76">
        <v>0.45</v>
      </c>
      <c r="R85" s="2" t="s">
        <v>147</v>
      </c>
      <c r="T85" s="178"/>
    </row>
    <row r="86" spans="2:22" ht="12.75" customHeight="1" x14ac:dyDescent="0.25">
      <c r="B86" s="186" t="s">
        <v>152</v>
      </c>
      <c r="C86" s="187"/>
      <c r="D86" s="187"/>
      <c r="E86" s="187"/>
      <c r="F86" s="187"/>
      <c r="G86" s="187"/>
      <c r="H86" s="188"/>
      <c r="I86" s="97">
        <v>0.5</v>
      </c>
    </row>
    <row r="87" spans="2:22" ht="14.5" x14ac:dyDescent="0.35">
      <c r="O87" s="2" t="s">
        <v>153</v>
      </c>
      <c r="P87" s="2" t="s">
        <v>154</v>
      </c>
    </row>
    <row r="88" spans="2:22" x14ac:dyDescent="0.25">
      <c r="O88" s="2" t="s">
        <v>155</v>
      </c>
      <c r="P88" s="2" t="s">
        <v>156</v>
      </c>
    </row>
    <row r="91" spans="2:22" x14ac:dyDescent="0.25">
      <c r="V91" s="189"/>
    </row>
    <row r="92" spans="2:22" x14ac:dyDescent="0.25">
      <c r="V92" s="189"/>
    </row>
    <row r="93" spans="2:22" x14ac:dyDescent="0.25">
      <c r="V93" s="189"/>
    </row>
    <row r="94" spans="2:22" x14ac:dyDescent="0.25">
      <c r="V94" s="189"/>
    </row>
    <row r="95" spans="2:22" x14ac:dyDescent="0.25">
      <c r="V95" s="189"/>
    </row>
    <row r="96" spans="2:22" x14ac:dyDescent="0.25">
      <c r="V96" s="189"/>
    </row>
  </sheetData>
  <mergeCells count="73">
    <mergeCell ref="B82:H82"/>
    <mergeCell ref="B83:H83"/>
    <mergeCell ref="B84:H84"/>
    <mergeCell ref="B85:H85"/>
    <mergeCell ref="B86:H86"/>
    <mergeCell ref="B72:H73"/>
    <mergeCell ref="B74:H74"/>
    <mergeCell ref="B75:H75"/>
    <mergeCell ref="B76:H76"/>
    <mergeCell ref="B80:H80"/>
    <mergeCell ref="B81:H81"/>
    <mergeCell ref="B67:H67"/>
    <mergeCell ref="B68:H68"/>
    <mergeCell ref="B69:H70"/>
    <mergeCell ref="I69:I70"/>
    <mergeCell ref="J69:J70"/>
    <mergeCell ref="B71:H71"/>
    <mergeCell ref="B61:H61"/>
    <mergeCell ref="B62:H62"/>
    <mergeCell ref="B63:H63"/>
    <mergeCell ref="B64:H64"/>
    <mergeCell ref="B65:H65"/>
    <mergeCell ref="B66:H66"/>
    <mergeCell ref="AA55:AA57"/>
    <mergeCell ref="S56:S57"/>
    <mergeCell ref="B57:H57"/>
    <mergeCell ref="B58:H58"/>
    <mergeCell ref="B59:H59"/>
    <mergeCell ref="B60:H60"/>
    <mergeCell ref="L53:L56"/>
    <mergeCell ref="M53:M56"/>
    <mergeCell ref="P53:P56"/>
    <mergeCell ref="S53:V53"/>
    <mergeCell ref="W53:Y53"/>
    <mergeCell ref="Z53:AB53"/>
    <mergeCell ref="W54:W57"/>
    <mergeCell ref="Z54:Z57"/>
    <mergeCell ref="U55:U57"/>
    <mergeCell ref="X55:X57"/>
    <mergeCell ref="B50:H50"/>
    <mergeCell ref="B51:H51"/>
    <mergeCell ref="A53:H54"/>
    <mergeCell ref="I53:I56"/>
    <mergeCell ref="J53:J56"/>
    <mergeCell ref="K53:K56"/>
    <mergeCell ref="B45:H45"/>
    <mergeCell ref="I45:N45"/>
    <mergeCell ref="B46:H46"/>
    <mergeCell ref="B47:H47"/>
    <mergeCell ref="B48:H48"/>
    <mergeCell ref="B49:H49"/>
    <mergeCell ref="B35:P36"/>
    <mergeCell ref="B39:H39"/>
    <mergeCell ref="B40:H40"/>
    <mergeCell ref="B42:H42"/>
    <mergeCell ref="B43:H43"/>
    <mergeCell ref="B44:H44"/>
    <mergeCell ref="K23:K24"/>
    <mergeCell ref="N23:N24"/>
    <mergeCell ref="O23:O24"/>
    <mergeCell ref="Q23:Q24"/>
    <mergeCell ref="B32:P33"/>
    <mergeCell ref="B34:P34"/>
    <mergeCell ref="H5:H7"/>
    <mergeCell ref="I5:I7"/>
    <mergeCell ref="N5:N7"/>
    <mergeCell ref="O5:O7"/>
    <mergeCell ref="E6:F6"/>
    <mergeCell ref="B23:B24"/>
    <mergeCell ref="C23:C24"/>
    <mergeCell ref="H23:H24"/>
    <mergeCell ref="I23:I24"/>
    <mergeCell ref="J23:J24"/>
  </mergeCells>
  <pageMargins left="0.70866141732283472" right="0.70866141732283472" top="0.78740157480314965" bottom="0.78740157480314965" header="0.31496062992125984" footer="0.31496062992125984"/>
  <pageSetup paperSize="9" scale="31"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H´T +Brechnung II</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buero Peters</dc:creator>
  <cp:lastModifiedBy>ing buero Peters</cp:lastModifiedBy>
  <dcterms:created xsi:type="dcterms:W3CDTF">2016-07-15T11:39:56Z</dcterms:created>
  <dcterms:modified xsi:type="dcterms:W3CDTF">2016-07-15T11:41:37Z</dcterms:modified>
</cp:coreProperties>
</file>